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JenFunk\FactBook\Degrees 20 year\"/>
    </mc:Choice>
  </mc:AlternateContent>
  <xr:revisionPtr revIDLastSave="0" documentId="13_ncr:1_{DA9AAFF9-0F88-4519-A6F9-2C4E40CA7FB4}" xr6:coauthVersionLast="47" xr6:coauthVersionMax="47" xr10:uidLastSave="{00000000-0000-0000-0000-000000000000}"/>
  <bookViews>
    <workbookView xWindow="28680" yWindow="-195" windowWidth="29040" windowHeight="15720" tabRatio="718" activeTab="3" xr2:uid="{00000000-000D-0000-FFFF-FFFF00000000}"/>
  </bookViews>
  <sheets>
    <sheet name="Table of Contents" sheetId="12" r:id="rId1"/>
    <sheet name="BACCDEG" sheetId="4" r:id="rId2"/>
    <sheet name="POSTBACC" sheetId="5" r:id="rId3"/>
    <sheet name="MASTDEG" sheetId="6" r:id="rId4"/>
    <sheet name="INTGDETL" sheetId="13" r:id="rId5"/>
    <sheet name="SPDDEG" sheetId="8" r:id="rId6"/>
    <sheet name="PROFPDEG" sheetId="9" r:id="rId7"/>
    <sheet name="DOCTDEG" sheetId="10" r:id="rId8"/>
    <sheet name="SCERTDEG" sheetId="11" r:id="rId9"/>
  </sheets>
  <definedNames>
    <definedName name="_xlnm._FilterDatabase" localSheetId="1" hidden="1">BACCDEG!$A$4:$AQ$173</definedName>
    <definedName name="_xlnm._FilterDatabase" localSheetId="7" hidden="1">DOCTDEG!$A$4:$AQ$9</definedName>
    <definedName name="_xlnm._FilterDatabase" localSheetId="3" hidden="1">MASTDEG!$A$4:$AQ$167</definedName>
    <definedName name="_xlnm._FilterDatabase" localSheetId="2" hidden="1">POSTBACC!$A$4:$W$29</definedName>
    <definedName name="_xlnm._FilterDatabase" localSheetId="6" hidden="1">PROFPDEG!$A$4:$AO$9</definedName>
    <definedName name="_xlnm._FilterDatabase" localSheetId="5" hidden="1">SPDDEG!$A$4:$AQ$33</definedName>
    <definedName name="_xlnm.Print_Area" localSheetId="1">BACCDEG!$C$1:$BB$189,BACCDEG!#REF!</definedName>
    <definedName name="_xlnm.Print_Area" localSheetId="3">MASTDEG!#REF!</definedName>
    <definedName name="_xlnm.Print_Area" localSheetId="8">SCERTDEG!$A$1:$AJ$28</definedName>
    <definedName name="_xlnm.Print_Titles" localSheetId="1">BACCDEG!$1:$4</definedName>
    <definedName name="_xlnm.Print_Titles" localSheetId="3">MASTDEG!$1:$4</definedName>
    <definedName name="_xlnm.Print_Titles" localSheetId="2">POSTBACC!$1:$4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66" i="6" l="1"/>
  <c r="BB154" i="6"/>
  <c r="BB143" i="6"/>
  <c r="BB142" i="6" s="1"/>
  <c r="BB136" i="6"/>
  <c r="BB128" i="6"/>
  <c r="BB125" i="6"/>
  <c r="BB120" i="6"/>
  <c r="BB108" i="6"/>
  <c r="BB96" i="6"/>
  <c r="BB95" i="6"/>
  <c r="BB85" i="6"/>
  <c r="BB75" i="6"/>
  <c r="BB71" i="6"/>
  <c r="BB70" i="6"/>
  <c r="BB67" i="6"/>
  <c r="BB55" i="6"/>
  <c r="BB47" i="6"/>
  <c r="BB42" i="6"/>
  <c r="BB23" i="6"/>
  <c r="BB11" i="6"/>
  <c r="BB6" i="6"/>
  <c r="BB5" i="6" s="1"/>
  <c r="BB168" i="6" s="1"/>
  <c r="BA166" i="6"/>
  <c r="BA154" i="6"/>
  <c r="BA143" i="6"/>
  <c r="BA142" i="6"/>
  <c r="BA136" i="6"/>
  <c r="BA128" i="6"/>
  <c r="BA125" i="6"/>
  <c r="BA120" i="6"/>
  <c r="BA108" i="6"/>
  <c r="BA96" i="6"/>
  <c r="BA95" i="6"/>
  <c r="BA88" i="6"/>
  <c r="BA87" i="6"/>
  <c r="BA86" i="6"/>
  <c r="BA85" i="6"/>
  <c r="BA75" i="6"/>
  <c r="BA71" i="6"/>
  <c r="BA67" i="6"/>
  <c r="BA58" i="6"/>
  <c r="BA55" i="6"/>
  <c r="BA47" i="6"/>
  <c r="BA42" i="6"/>
  <c r="BA23" i="6"/>
  <c r="BA11" i="6"/>
  <c r="BA6" i="6"/>
  <c r="BA5" i="6"/>
  <c r="BB168" i="4"/>
  <c r="BB166" i="4" s="1"/>
  <c r="BB153" i="4"/>
  <c r="BB150" i="4" s="1"/>
  <c r="BB134" i="4"/>
  <c r="BB106" i="4"/>
  <c r="BB104" i="4"/>
  <c r="BB96" i="4"/>
  <c r="BB92" i="4"/>
  <c r="BB84" i="4"/>
  <c r="BB79" i="4"/>
  <c r="BB69" i="4"/>
  <c r="BB61" i="4"/>
  <c r="BB56" i="4"/>
  <c r="BB50" i="4"/>
  <c r="BB5" i="4" s="1"/>
  <c r="BB41" i="4"/>
  <c r="BB37" i="4"/>
  <c r="BB34" i="4"/>
  <c r="BB23" i="4"/>
  <c r="BB14" i="4"/>
  <c r="BB9" i="4"/>
  <c r="BA168" i="4"/>
  <c r="BA166" i="4"/>
  <c r="BA164" i="4"/>
  <c r="BA163" i="4"/>
  <c r="BA160" i="4"/>
  <c r="BA153" i="4"/>
  <c r="BA150" i="4"/>
  <c r="BA134" i="4"/>
  <c r="BA106" i="4"/>
  <c r="BA104" i="4"/>
  <c r="BA96" i="4"/>
  <c r="BA95" i="4"/>
  <c r="BA93" i="4"/>
  <c r="BA92" i="4"/>
  <c r="BA84" i="4"/>
  <c r="BA79" i="4"/>
  <c r="BA69" i="4"/>
  <c r="BA61" i="4"/>
  <c r="BA56" i="4"/>
  <c r="BA50" i="4"/>
  <c r="BA41" i="4"/>
  <c r="BA37" i="4"/>
  <c r="BA34" i="4"/>
  <c r="BA32" i="4"/>
  <c r="BA23" i="4"/>
  <c r="BA16" i="4"/>
  <c r="BA14" i="4"/>
  <c r="BA9" i="4"/>
  <c r="L6" i="13"/>
  <c r="L14" i="13"/>
  <c r="L21" i="13"/>
  <c r="L47" i="13"/>
  <c r="L55" i="13"/>
  <c r="L58" i="13"/>
  <c r="L60" i="13"/>
  <c r="BB5" i="10"/>
  <c r="BB9" i="10"/>
  <c r="BB8" i="10" s="1"/>
  <c r="AZ6" i="9"/>
  <c r="AZ11" i="9" s="1"/>
  <c r="BB5" i="8"/>
  <c r="BB7" i="8"/>
  <c r="BB18" i="8"/>
  <c r="BB11" i="8" s="1"/>
  <c r="BB24" i="8"/>
  <c r="BA5" i="8"/>
  <c r="BA7" i="8"/>
  <c r="BA11" i="8"/>
  <c r="BA18" i="8"/>
  <c r="BA24" i="8"/>
  <c r="BA33" i="8"/>
  <c r="AH5" i="5"/>
  <c r="AH17" i="5"/>
  <c r="AH21" i="5"/>
  <c r="AH30" i="5"/>
  <c r="BA70" i="6" l="1"/>
  <c r="BA168" i="6"/>
  <c r="BA5" i="4"/>
  <c r="BA176" i="4" s="1"/>
  <c r="BB176" i="4"/>
  <c r="L5" i="13"/>
  <c r="L20" i="13"/>
  <c r="BB14" i="10"/>
  <c r="BB33" i="8"/>
  <c r="AH33" i="5"/>
  <c r="AY67" i="6" l="1"/>
  <c r="AY154" i="6"/>
  <c r="K55" i="13" l="1"/>
  <c r="AG21" i="5"/>
  <c r="AF21" i="5"/>
  <c r="AE21" i="5"/>
  <c r="AD21" i="5"/>
  <c r="AY23" i="4" l="1"/>
  <c r="AZ23" i="4"/>
  <c r="AX23" i="4"/>
  <c r="BA9" i="10"/>
  <c r="BA8" i="10" s="1"/>
  <c r="BA5" i="10"/>
  <c r="AY6" i="9"/>
  <c r="AY11" i="9" s="1"/>
  <c r="K60" i="13"/>
  <c r="K58" i="13"/>
  <c r="K47" i="13"/>
  <c r="K21" i="13"/>
  <c r="K14" i="13"/>
  <c r="K6" i="13"/>
  <c r="K5" i="13" s="1"/>
  <c r="AG30" i="5"/>
  <c r="AG17" i="5"/>
  <c r="AG5" i="5"/>
  <c r="AH168" i="4"/>
  <c r="AI168" i="4"/>
  <c r="AJ168" i="4"/>
  <c r="AK168" i="4"/>
  <c r="AL168" i="4"/>
  <c r="AM168" i="4"/>
  <c r="AN168" i="4"/>
  <c r="AO168" i="4"/>
  <c r="AP168" i="4"/>
  <c r="AQ168" i="4"/>
  <c r="AR168" i="4"/>
  <c r="AS168" i="4"/>
  <c r="AT168" i="4"/>
  <c r="AU168" i="4"/>
  <c r="AV168" i="4"/>
  <c r="AW168" i="4"/>
  <c r="AX168" i="4"/>
  <c r="AY168" i="4"/>
  <c r="AZ168" i="4"/>
  <c r="AZ166" i="4" s="1"/>
  <c r="AG168" i="4"/>
  <c r="J6" i="13"/>
  <c r="J60" i="13"/>
  <c r="J58" i="13"/>
  <c r="J55" i="13"/>
  <c r="J47" i="13"/>
  <c r="J21" i="13"/>
  <c r="J14" i="13"/>
  <c r="AZ9" i="10"/>
  <c r="AZ8" i="10" s="1"/>
  <c r="AZ5" i="10"/>
  <c r="AX6" i="9"/>
  <c r="AX11" i="9" s="1"/>
  <c r="AZ7" i="8"/>
  <c r="AZ18" i="8"/>
  <c r="AZ11" i="8" s="1"/>
  <c r="AZ5" i="8"/>
  <c r="AZ24" i="8"/>
  <c r="AZ152" i="6"/>
  <c r="AZ153" i="6"/>
  <c r="AL125" i="6"/>
  <c r="AM125" i="6"/>
  <c r="AN125" i="6"/>
  <c r="AO125" i="6"/>
  <c r="AP125" i="6"/>
  <c r="AQ125" i="6"/>
  <c r="AR125" i="6"/>
  <c r="AS125" i="6"/>
  <c r="AT125" i="6"/>
  <c r="AU125" i="6"/>
  <c r="AV125" i="6"/>
  <c r="AW125" i="6"/>
  <c r="AX125" i="6"/>
  <c r="AY125" i="6"/>
  <c r="AZ125" i="6"/>
  <c r="AK125" i="6"/>
  <c r="AH120" i="6"/>
  <c r="AI120" i="6"/>
  <c r="AJ120" i="6"/>
  <c r="AK120" i="6"/>
  <c r="AL120" i="6"/>
  <c r="AM120" i="6"/>
  <c r="AN120" i="6"/>
  <c r="AO120" i="6"/>
  <c r="AP120" i="6"/>
  <c r="AQ120" i="6"/>
  <c r="AR120" i="6"/>
  <c r="AS120" i="6"/>
  <c r="AT120" i="6"/>
  <c r="AU120" i="6"/>
  <c r="AV120" i="6"/>
  <c r="AW120" i="6"/>
  <c r="AX120" i="6"/>
  <c r="AY120" i="6"/>
  <c r="AZ120" i="6"/>
  <c r="AG120" i="6"/>
  <c r="AZ109" i="6"/>
  <c r="AZ108" i="6" s="1"/>
  <c r="AT108" i="6"/>
  <c r="AU108" i="6"/>
  <c r="AV108" i="6"/>
  <c r="AW108" i="6"/>
  <c r="AX108" i="6"/>
  <c r="AY108" i="6"/>
  <c r="AS108" i="6"/>
  <c r="AZ88" i="6"/>
  <c r="AZ86" i="6"/>
  <c r="AZ71" i="6"/>
  <c r="AZ58" i="6"/>
  <c r="AZ21" i="6"/>
  <c r="AZ55" i="6"/>
  <c r="AZ166" i="6"/>
  <c r="AZ154" i="6"/>
  <c r="AZ143" i="6"/>
  <c r="AZ136" i="6"/>
  <c r="AZ128" i="6"/>
  <c r="AZ96" i="6"/>
  <c r="AZ75" i="6"/>
  <c r="AZ67" i="6"/>
  <c r="AZ47" i="6"/>
  <c r="AZ42" i="6"/>
  <c r="AZ23" i="6"/>
  <c r="AZ11" i="6"/>
  <c r="AZ6" i="6"/>
  <c r="AF30" i="5"/>
  <c r="AF17" i="5"/>
  <c r="AF5" i="5"/>
  <c r="AZ164" i="4"/>
  <c r="AZ161" i="4"/>
  <c r="AZ160" i="4" s="1"/>
  <c r="AZ163" i="4"/>
  <c r="AZ148" i="4"/>
  <c r="AZ135" i="4"/>
  <c r="AZ16" i="4"/>
  <c r="AZ14" i="4" s="1"/>
  <c r="AZ93" i="4"/>
  <c r="AZ92" i="4" s="1"/>
  <c r="AZ32" i="4"/>
  <c r="AZ56" i="4"/>
  <c r="AZ50" i="4"/>
  <c r="AZ153" i="4"/>
  <c r="AZ106" i="4"/>
  <c r="AZ104" i="4" s="1"/>
  <c r="AZ96" i="4"/>
  <c r="AZ84" i="4"/>
  <c r="AZ79" i="4"/>
  <c r="AZ69" i="4"/>
  <c r="AZ61" i="4"/>
  <c r="AZ41" i="4"/>
  <c r="AZ37" i="4"/>
  <c r="AZ34" i="4"/>
  <c r="AZ9" i="4"/>
  <c r="AE30" i="5"/>
  <c r="G47" i="13"/>
  <c r="H47" i="13"/>
  <c r="I47" i="13"/>
  <c r="F47" i="13"/>
  <c r="G60" i="13"/>
  <c r="H60" i="13"/>
  <c r="I60" i="13"/>
  <c r="F60" i="13"/>
  <c r="G58" i="13"/>
  <c r="H58" i="13"/>
  <c r="I58" i="13"/>
  <c r="F58" i="13"/>
  <c r="G55" i="13"/>
  <c r="H55" i="13"/>
  <c r="I55" i="13"/>
  <c r="F55" i="13"/>
  <c r="I21" i="13"/>
  <c r="E20" i="13"/>
  <c r="F6" i="13"/>
  <c r="G6" i="13"/>
  <c r="H6" i="13"/>
  <c r="I6" i="13"/>
  <c r="E6" i="13"/>
  <c r="I14" i="13"/>
  <c r="AY9" i="10"/>
  <c r="AY8" i="10" s="1"/>
  <c r="AX5" i="10"/>
  <c r="AY5" i="10"/>
  <c r="AW5" i="10"/>
  <c r="AW6" i="9"/>
  <c r="AW11" i="9" s="1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X11" i="8" s="1"/>
  <c r="AY18" i="8"/>
  <c r="AY11" i="8" s="1"/>
  <c r="AF18" i="8"/>
  <c r="AZ95" i="6" l="1"/>
  <c r="AZ142" i="6"/>
  <c r="K20" i="13"/>
  <c r="AZ5" i="6"/>
  <c r="BA14" i="10"/>
  <c r="AG33" i="5"/>
  <c r="I5" i="13"/>
  <c r="J20" i="13"/>
  <c r="AZ14" i="10"/>
  <c r="AZ33" i="8"/>
  <c r="AZ85" i="6"/>
  <c r="AZ70" i="6" s="1"/>
  <c r="AF33" i="5"/>
  <c r="AZ150" i="4"/>
  <c r="AZ134" i="4"/>
  <c r="AZ5" i="4"/>
  <c r="AY14" i="10"/>
  <c r="I20" i="13"/>
  <c r="AB17" i="5"/>
  <c r="AC17" i="5"/>
  <c r="AD17" i="5"/>
  <c r="AE17" i="5"/>
  <c r="AA17" i="5"/>
  <c r="AY24" i="8"/>
  <c r="AY7" i="8"/>
  <c r="AY33" i="8" l="1"/>
  <c r="AZ168" i="6"/>
  <c r="AZ176" i="4"/>
  <c r="AY136" i="6"/>
  <c r="AX136" i="6"/>
  <c r="AW136" i="6"/>
  <c r="AY166" i="6" l="1"/>
  <c r="AY143" i="6"/>
  <c r="AY142" i="6" s="1"/>
  <c r="AY128" i="6"/>
  <c r="AY96" i="6"/>
  <c r="AY95" i="6" l="1"/>
  <c r="AY85" i="6"/>
  <c r="AY75" i="6"/>
  <c r="AY71" i="6"/>
  <c r="AY70" i="6" s="1"/>
  <c r="AY55" i="6"/>
  <c r="AY47" i="6"/>
  <c r="AY42" i="6"/>
  <c r="AY23" i="6"/>
  <c r="AY11" i="6"/>
  <c r="AY6" i="6"/>
  <c r="AE5" i="5"/>
  <c r="AY160" i="4"/>
  <c r="AY153" i="4"/>
  <c r="AY106" i="4"/>
  <c r="AY104" i="4" s="1"/>
  <c r="AY56" i="4"/>
  <c r="AY166" i="4"/>
  <c r="AY134" i="4"/>
  <c r="AY96" i="4"/>
  <c r="AY92" i="4"/>
  <c r="AY84" i="4"/>
  <c r="AY79" i="4"/>
  <c r="AY69" i="4"/>
  <c r="AY61" i="4"/>
  <c r="AY50" i="4"/>
  <c r="AY41" i="4"/>
  <c r="AY37" i="4"/>
  <c r="AY34" i="4"/>
  <c r="AY14" i="4"/>
  <c r="AY9" i="4"/>
  <c r="H21" i="13"/>
  <c r="G21" i="13"/>
  <c r="AY5" i="6" l="1"/>
  <c r="AY168" i="6" s="1"/>
  <c r="AY5" i="4"/>
  <c r="AY150" i="4"/>
  <c r="G20" i="13"/>
  <c r="H20" i="13"/>
  <c r="AE33" i="5"/>
  <c r="AX9" i="10"/>
  <c r="AX8" i="10" s="1"/>
  <c r="AX14" i="10" s="1"/>
  <c r="AV6" i="9"/>
  <c r="AV11" i="9" s="1"/>
  <c r="AU6" i="9"/>
  <c r="AU11" i="9" s="1"/>
  <c r="AX24" i="8"/>
  <c r="AX7" i="8"/>
  <c r="AX33" i="8" s="1"/>
  <c r="AX154" i="6"/>
  <c r="AX166" i="6"/>
  <c r="AX143" i="6"/>
  <c r="AX142" i="6" s="1"/>
  <c r="AW128" i="6"/>
  <c r="AX128" i="6"/>
  <c r="AX96" i="6"/>
  <c r="AX75" i="6"/>
  <c r="AX85" i="6"/>
  <c r="AX71" i="6"/>
  <c r="AX70" i="6" s="1"/>
  <c r="AX67" i="6"/>
  <c r="AX55" i="6"/>
  <c r="AX47" i="6"/>
  <c r="AX42" i="6"/>
  <c r="AX11" i="6"/>
  <c r="AX23" i="6"/>
  <c r="AX6" i="6"/>
  <c r="AD5" i="5"/>
  <c r="AX166" i="4"/>
  <c r="AX160" i="4"/>
  <c r="AX153" i="4"/>
  <c r="AX149" i="4"/>
  <c r="AX148" i="4"/>
  <c r="AX147" i="4"/>
  <c r="AX135" i="4"/>
  <c r="AX106" i="4"/>
  <c r="AX104" i="4" s="1"/>
  <c r="AX96" i="4"/>
  <c r="AX92" i="4"/>
  <c r="AX32" i="4"/>
  <c r="AX84" i="4"/>
  <c r="AX79" i="4"/>
  <c r="AX69" i="4"/>
  <c r="AX61" i="4"/>
  <c r="AX56" i="4"/>
  <c r="AX50" i="4"/>
  <c r="AX41" i="4"/>
  <c r="AX37" i="4"/>
  <c r="AX34" i="4"/>
  <c r="AX14" i="4"/>
  <c r="AX9" i="4"/>
  <c r="AX95" i="6" l="1"/>
  <c r="AY176" i="4"/>
  <c r="AX5" i="4"/>
  <c r="AX5" i="6"/>
  <c r="AX150" i="4"/>
  <c r="AD33" i="5"/>
  <c r="AX134" i="4"/>
  <c r="AW96" i="4"/>
  <c r="AW56" i="4"/>
  <c r="AW34" i="4"/>
  <c r="AW14" i="4"/>
  <c r="AW106" i="4"/>
  <c r="AW104" i="4" s="1"/>
  <c r="AW69" i="4"/>
  <c r="AW61" i="4"/>
  <c r="AW41" i="4"/>
  <c r="AW134" i="4"/>
  <c r="AW166" i="4"/>
  <c r="AX168" i="6" l="1"/>
  <c r="AX176" i="4"/>
  <c r="F21" i="13"/>
  <c r="F20" i="13" l="1"/>
  <c r="AW143" i="6"/>
  <c r="AW96" i="6"/>
  <c r="AW85" i="6"/>
  <c r="AW75" i="6"/>
  <c r="AW71" i="6"/>
  <c r="AW55" i="6"/>
  <c r="AW47" i="6"/>
  <c r="AW42" i="6"/>
  <c r="AW23" i="6"/>
  <c r="AW11" i="6"/>
  <c r="AW6" i="6"/>
  <c r="AC5" i="5" l="1"/>
  <c r="AC33" i="5" s="1"/>
  <c r="AW160" i="4"/>
  <c r="AW153" i="4"/>
  <c r="AW150" i="4" s="1"/>
  <c r="AW23" i="4" l="1"/>
  <c r="AW84" i="4"/>
  <c r="AW79" i="4"/>
  <c r="AW92" i="4" l="1"/>
  <c r="AW50" i="4"/>
  <c r="AW37" i="4"/>
  <c r="AW9" i="4"/>
  <c r="AW5" i="4" l="1"/>
  <c r="AW176" i="4" s="1"/>
  <c r="AV14" i="10"/>
  <c r="AU14" i="10" l="1"/>
  <c r="AT14" i="10" l="1"/>
  <c r="AS14" i="10" l="1"/>
  <c r="X5" i="6" l="1"/>
  <c r="J5" i="13"/>
</calcChain>
</file>

<file path=xl/sharedStrings.xml><?xml version="1.0" encoding="utf-8"?>
<sst xmlns="http://schemas.openxmlformats.org/spreadsheetml/2006/main" count="2377" uniqueCount="728">
  <si>
    <t>SOUTHERN ILLINOIS UNIVERSITY EDWARDSVILLE</t>
  </si>
  <si>
    <t>CIP Code</t>
  </si>
  <si>
    <t>PROGRAM (MAJOR)</t>
  </si>
  <si>
    <t>SPECIALIZATION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</si>
  <si>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</si>
  <si>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</si>
  <si>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</si>
  <si>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</si>
  <si>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</si>
  <si>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</si>
  <si>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</si>
  <si>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</si>
  <si>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</si>
  <si>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</si>
  <si>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</si>
  <si>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</si>
  <si>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</si>
  <si>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45.0201</t>
  </si>
  <si>
    <t>Anthropology</t>
  </si>
  <si>
    <t>50.0701</t>
  </si>
  <si>
    <t>Art</t>
  </si>
  <si>
    <t xml:space="preserve"> </t>
  </si>
  <si>
    <t xml:space="preserve">Art Education </t>
  </si>
  <si>
    <t>History</t>
  </si>
  <si>
    <t>Studio</t>
  </si>
  <si>
    <t>50.0702</t>
  </si>
  <si>
    <t>26.0101</t>
  </si>
  <si>
    <t>Biological Studies</t>
  </si>
  <si>
    <t>Medical Technology</t>
  </si>
  <si>
    <t>Biology</t>
  </si>
  <si>
    <t>Medical Science</t>
  </si>
  <si>
    <t>Genetics and Cellular Biology</t>
  </si>
  <si>
    <t>Genetic Engineering</t>
  </si>
  <si>
    <t>Integrative Biology</t>
  </si>
  <si>
    <t>40.0501</t>
  </si>
  <si>
    <t>Chemistry</t>
  </si>
  <si>
    <t>Chemistry ACS</t>
  </si>
  <si>
    <t>Biochemistry ACS</t>
  </si>
  <si>
    <t>Biochemistry</t>
  </si>
  <si>
    <t>43.0104</t>
  </si>
  <si>
    <t>45.0601</t>
  </si>
  <si>
    <t>Economics</t>
  </si>
  <si>
    <t>23.0101</t>
  </si>
  <si>
    <t>English</t>
  </si>
  <si>
    <t>16.0101</t>
  </si>
  <si>
    <t>Geography</t>
  </si>
  <si>
    <t>54.0101</t>
  </si>
  <si>
    <t>24.0101</t>
  </si>
  <si>
    <t>Liberal Studies</t>
  </si>
  <si>
    <t>09.0102</t>
  </si>
  <si>
    <t>Mass Communications</t>
  </si>
  <si>
    <t>27.0101</t>
  </si>
  <si>
    <t>Mathematical Studies</t>
  </si>
  <si>
    <t>Mathematics</t>
  </si>
  <si>
    <t>Statistics</t>
  </si>
  <si>
    <t>Applied Math</t>
  </si>
  <si>
    <t>Actuarial Science</t>
  </si>
  <si>
    <t>50.0901</t>
  </si>
  <si>
    <t>Music</t>
  </si>
  <si>
    <t>Music Education</t>
  </si>
  <si>
    <t>Music Business</t>
  </si>
  <si>
    <t>Jazz Performance</t>
  </si>
  <si>
    <t>Music Performance</t>
  </si>
  <si>
    <t>Music Merchandising</t>
  </si>
  <si>
    <t>Musical Theater</t>
  </si>
  <si>
    <t>38.0101</t>
  </si>
  <si>
    <t>Philosophy</t>
  </si>
  <si>
    <t>40.0801</t>
  </si>
  <si>
    <t>Physics</t>
  </si>
  <si>
    <t>13.1316</t>
  </si>
  <si>
    <t>45.1001</t>
  </si>
  <si>
    <t>Political Science</t>
  </si>
  <si>
    <t>44.0701</t>
  </si>
  <si>
    <t>Social Work</t>
  </si>
  <si>
    <t>Social Studies</t>
  </si>
  <si>
    <t>45.1101</t>
  </si>
  <si>
    <t>Sociology</t>
  </si>
  <si>
    <t>23.1304</t>
  </si>
  <si>
    <t>Dance</t>
  </si>
  <si>
    <t>Design Technical</t>
  </si>
  <si>
    <t>History-Lit-Criticism</t>
  </si>
  <si>
    <t>Liberal Thea Stu</t>
  </si>
  <si>
    <t>Performance</t>
  </si>
  <si>
    <t>Theater</t>
  </si>
  <si>
    <t>03.0104</t>
  </si>
  <si>
    <t>Environmental Sciences</t>
  </si>
  <si>
    <t>General</t>
  </si>
  <si>
    <t>Science</t>
  </si>
  <si>
    <t>03.0199</t>
  </si>
  <si>
    <t>American Studies</t>
  </si>
  <si>
    <t>Creative Writing</t>
  </si>
  <si>
    <t>Jr College Teaching</t>
  </si>
  <si>
    <t>Linguistics</t>
  </si>
  <si>
    <t>Teaching of Writing</t>
  </si>
  <si>
    <t>Biological Sciences</t>
  </si>
  <si>
    <t>Biotechnology Management</t>
  </si>
  <si>
    <t>Computational and Applied Math</t>
  </si>
  <si>
    <t>Postsecondary Mathematics Education</t>
  </si>
  <si>
    <t>Pure Mathematics</t>
  </si>
  <si>
    <t>Statistics and Operations Research</t>
  </si>
  <si>
    <t>44.0401</t>
  </si>
  <si>
    <t>Public Administration</t>
  </si>
  <si>
    <t>School Social Work</t>
  </si>
  <si>
    <t>44.0501</t>
  </si>
  <si>
    <t>UAPA/Policy Analysis</t>
  </si>
  <si>
    <t>Govt/Political Science</t>
  </si>
  <si>
    <t>Art Therapy</t>
  </si>
  <si>
    <t>Art Therapy Counseling</t>
  </si>
  <si>
    <t>School of Business</t>
  </si>
  <si>
    <t>52.0101</t>
  </si>
  <si>
    <t>Business Administration</t>
  </si>
  <si>
    <t>Finance</t>
  </si>
  <si>
    <t>Management</t>
  </si>
  <si>
    <t>Marketing</t>
  </si>
  <si>
    <t>Entrepreneurship</t>
  </si>
  <si>
    <t>International Business</t>
  </si>
  <si>
    <t>52.0301</t>
  </si>
  <si>
    <t>Accountancy</t>
  </si>
  <si>
    <t>52.0601</t>
  </si>
  <si>
    <t>52.1201</t>
  </si>
  <si>
    <t>Electronic Business</t>
  </si>
  <si>
    <t>Management Information Systems</t>
  </si>
  <si>
    <t>52.1402</t>
  </si>
  <si>
    <t>Marketing Research</t>
  </si>
  <si>
    <t>School of Education, Health and Human Behavior</t>
  </si>
  <si>
    <t>13.1210</t>
  </si>
  <si>
    <t>Early Childhood Education</t>
  </si>
  <si>
    <t>Elementary Education</t>
  </si>
  <si>
    <t>13.1307</t>
  </si>
  <si>
    <t>Health Education</t>
  </si>
  <si>
    <t>13.1314</t>
  </si>
  <si>
    <t>Physical Education Teacher Education</t>
  </si>
  <si>
    <t>31.0501</t>
  </si>
  <si>
    <t>Kinesiology</t>
  </si>
  <si>
    <t>31.0505</t>
  </si>
  <si>
    <t>42.0101</t>
  </si>
  <si>
    <t>Psychology</t>
  </si>
  <si>
    <t>Special Education</t>
  </si>
  <si>
    <t>51.0204</t>
  </si>
  <si>
    <t>13.0401</t>
  </si>
  <si>
    <t>13.0501</t>
  </si>
  <si>
    <t>Instructional Technology</t>
  </si>
  <si>
    <t>13.1001</t>
  </si>
  <si>
    <t>13.1101</t>
  </si>
  <si>
    <t>Counselor Education</t>
  </si>
  <si>
    <t>Certificate</t>
  </si>
  <si>
    <t xml:space="preserve"> [Cost Recovery]</t>
  </si>
  <si>
    <t>Non-Certificate</t>
  </si>
  <si>
    <t>Community Counseling</t>
  </si>
  <si>
    <t>School Counseling</t>
  </si>
  <si>
    <t>13.1205</t>
  </si>
  <si>
    <t>Secondary Education</t>
  </si>
  <si>
    <t>13.1206</t>
  </si>
  <si>
    <t>Master of Arts in Teaching</t>
  </si>
  <si>
    <t>13.1303</t>
  </si>
  <si>
    <t>Business Education</t>
  </si>
  <si>
    <t>Physical Education</t>
  </si>
  <si>
    <t>13.1315</t>
  </si>
  <si>
    <t>Literacy Education</t>
  </si>
  <si>
    <t>13.9999</t>
  </si>
  <si>
    <t>General-Academic</t>
  </si>
  <si>
    <t>Clinical-Adult</t>
  </si>
  <si>
    <t>Community-School</t>
  </si>
  <si>
    <t>Speech Language Pathology</t>
  </si>
  <si>
    <t>Instructional Process</t>
  </si>
  <si>
    <t>Educational Leadership</t>
  </si>
  <si>
    <t>School of Engineering</t>
  </si>
  <si>
    <t>Computer Science</t>
  </si>
  <si>
    <t>14.0801</t>
  </si>
  <si>
    <t>Civil Engineering</t>
  </si>
  <si>
    <t>14.0901</t>
  </si>
  <si>
    <t>Computer Engineering</t>
  </si>
  <si>
    <t>14.1001</t>
  </si>
  <si>
    <t>Electrical Engineering</t>
  </si>
  <si>
    <t>14.1901</t>
  </si>
  <si>
    <t>Mechanical Engineering</t>
  </si>
  <si>
    <t>14.3501</t>
  </si>
  <si>
    <t>Industrial Engineering</t>
  </si>
  <si>
    <t>14.3601</t>
  </si>
  <si>
    <t>Manufacturing Engineering</t>
  </si>
  <si>
    <t>Construction</t>
  </si>
  <si>
    <t>11.0101</t>
  </si>
  <si>
    <t>Computing &amp; Info Systems</t>
  </si>
  <si>
    <t>11.0701</t>
  </si>
  <si>
    <t>School of Nursing</t>
  </si>
  <si>
    <t>51.3801</t>
  </si>
  <si>
    <t>51.3818</t>
  </si>
  <si>
    <t>51.2001</t>
  </si>
  <si>
    <t>51.0401</t>
  </si>
  <si>
    <t>* 2010 CIP Code changes</t>
  </si>
  <si>
    <t>Exercise Physiology</t>
  </si>
  <si>
    <t>Sport and Exercise Behavior</t>
  </si>
  <si>
    <t>Health Communication</t>
  </si>
  <si>
    <t>Interpersonal Communication</t>
  </si>
  <si>
    <t>Organizational Communication</t>
  </si>
  <si>
    <t>Speech</t>
  </si>
  <si>
    <t>Speech Path &amp; Audio</t>
  </si>
  <si>
    <t xml:space="preserve">  [Cost Recovery]</t>
  </si>
  <si>
    <t>30.9999A</t>
  </si>
  <si>
    <t>04.0301</t>
  </si>
  <si>
    <t>Curriculum and Instruction</t>
  </si>
  <si>
    <t>Land Surveying</t>
  </si>
  <si>
    <t>English Language and Literature</t>
  </si>
  <si>
    <t>13.1401</t>
  </si>
  <si>
    <t>30.1401</t>
  </si>
  <si>
    <t>Museum Studies</t>
  </si>
  <si>
    <t>50.0912</t>
  </si>
  <si>
    <t>Piano Pedagogy</t>
  </si>
  <si>
    <t>Vocal Pedagogy</t>
  </si>
  <si>
    <t>Art and Design</t>
  </si>
  <si>
    <t>51.2301</t>
  </si>
  <si>
    <t>Web-based Learning</t>
  </si>
  <si>
    <t>Electrical &amp; Computer Engineering</t>
  </si>
  <si>
    <t>Mechanical/Industrial Engineering</t>
  </si>
  <si>
    <t>Taxation</t>
  </si>
  <si>
    <t>Educational Adm &amp; Supervision</t>
  </si>
  <si>
    <t>42.2805</t>
  </si>
  <si>
    <t>51.3802</t>
  </si>
  <si>
    <t>51.3804</t>
  </si>
  <si>
    <t>51.3805</t>
  </si>
  <si>
    <t>51.3810</t>
  </si>
  <si>
    <t>51.3811</t>
  </si>
  <si>
    <t>51.3812</t>
  </si>
  <si>
    <t>TOTALS</t>
  </si>
  <si>
    <t>Pharmacy Education</t>
  </si>
  <si>
    <t>Degrees Granted by Fiscal Year - Specialty Certificate Level</t>
  </si>
  <si>
    <t xml:space="preserve"> CIP Code</t>
  </si>
  <si>
    <t xml:space="preserve">    PROGRAM (MAJOR)</t>
  </si>
  <si>
    <t>51.0502</t>
  </si>
  <si>
    <t>Source:  School of Dental Medicine</t>
  </si>
  <si>
    <t>Prepared By:  Institutional Research and Studies, September 2008</t>
  </si>
  <si>
    <t>Listing of Spreadsheets in this Workbook</t>
  </si>
  <si>
    <t>BACCDEG</t>
  </si>
  <si>
    <t>POSTBACC</t>
  </si>
  <si>
    <t>MASTDEG</t>
  </si>
  <si>
    <t>SPDDEG</t>
  </si>
  <si>
    <t>PROFPDEG</t>
  </si>
  <si>
    <t>DOCTDEG</t>
  </si>
  <si>
    <t xml:space="preserve">SCERTDEG </t>
  </si>
  <si>
    <t>School_Ind</t>
  </si>
  <si>
    <t>Dept_Ind</t>
  </si>
  <si>
    <t>CAS</t>
  </si>
  <si>
    <t>Biol</t>
  </si>
  <si>
    <t>Chem</t>
  </si>
  <si>
    <t>Economics and Finance</t>
  </si>
  <si>
    <t>Historical Studies</t>
  </si>
  <si>
    <t>Mathematics and Statistics</t>
  </si>
  <si>
    <t>Fl</t>
  </si>
  <si>
    <t>Anth</t>
  </si>
  <si>
    <t>Artd</t>
  </si>
  <si>
    <t>Econ</t>
  </si>
  <si>
    <t>Engl</t>
  </si>
  <si>
    <t>Geog</t>
  </si>
  <si>
    <t>Hist</t>
  </si>
  <si>
    <t>Libs</t>
  </si>
  <si>
    <t>Math</t>
  </si>
  <si>
    <t>Phil</t>
  </si>
  <si>
    <t>Phys</t>
  </si>
  <si>
    <t>Pols</t>
  </si>
  <si>
    <t>Theater and Dance</t>
  </si>
  <si>
    <t>Spc</t>
  </si>
  <si>
    <t>Thea</t>
  </si>
  <si>
    <t>SOB</t>
  </si>
  <si>
    <t>Acct</t>
  </si>
  <si>
    <t>Bsba</t>
  </si>
  <si>
    <t>Cmis</t>
  </si>
  <si>
    <t>Accounting</t>
  </si>
  <si>
    <t>SCHOOL/RESPONSIBLE UNIT</t>
  </si>
  <si>
    <t>SOE</t>
  </si>
  <si>
    <t>Khe</t>
  </si>
  <si>
    <t>Psyc</t>
  </si>
  <si>
    <t>Secd</t>
  </si>
  <si>
    <t>civ</t>
  </si>
  <si>
    <t>comp</t>
  </si>
  <si>
    <t>cons</t>
  </si>
  <si>
    <t>ece</t>
  </si>
  <si>
    <t>mech</t>
  </si>
  <si>
    <t>SON</t>
  </si>
  <si>
    <t>SOG</t>
  </si>
  <si>
    <t>Soca</t>
  </si>
  <si>
    <t>Soci</t>
  </si>
  <si>
    <t>Mass</t>
  </si>
  <si>
    <t>cont</t>
  </si>
  <si>
    <t>44.9999</t>
  </si>
  <si>
    <t>Human Services</t>
  </si>
  <si>
    <t>Intr</t>
  </si>
  <si>
    <t>05.0102</t>
  </si>
  <si>
    <t>Bsed</t>
  </si>
  <si>
    <t>Physical Science Education</t>
  </si>
  <si>
    <t>Soe</t>
  </si>
  <si>
    <t>General Science Education</t>
  </si>
  <si>
    <t>UNK</t>
  </si>
  <si>
    <t>23.9999</t>
  </si>
  <si>
    <t>Language Arts</t>
  </si>
  <si>
    <t>Engineering and Technology</t>
  </si>
  <si>
    <t>Discontinued Units</t>
  </si>
  <si>
    <t>Engt</t>
  </si>
  <si>
    <t>15.0504</t>
  </si>
  <si>
    <t>Environmental Systems Tech.</t>
  </si>
  <si>
    <t>31.0101</t>
  </si>
  <si>
    <t>Recreation</t>
  </si>
  <si>
    <t>Geos</t>
  </si>
  <si>
    <t>Earth Science</t>
  </si>
  <si>
    <t>40.0703</t>
  </si>
  <si>
    <t>engs</t>
  </si>
  <si>
    <t>14.1301</t>
  </si>
  <si>
    <t>Engineering Science</t>
  </si>
  <si>
    <t>*** FY 2000 Program Name changed from Business Economics to Business Economics &amp; Finance</t>
  </si>
  <si>
    <t>Unk</t>
  </si>
  <si>
    <t>School of Humanities</t>
  </si>
  <si>
    <t>Management and Marketing</t>
  </si>
  <si>
    <t>Mus</t>
  </si>
  <si>
    <t>Educ</t>
  </si>
  <si>
    <t>Pub</t>
  </si>
  <si>
    <t>Mmr</t>
  </si>
  <si>
    <t>Edl</t>
  </si>
  <si>
    <t>Civ</t>
  </si>
  <si>
    <t>Cs</t>
  </si>
  <si>
    <t>Ece</t>
  </si>
  <si>
    <t>Son</t>
  </si>
  <si>
    <t>Artt</t>
  </si>
  <si>
    <t>Geor</t>
  </si>
  <si>
    <t>Cee</t>
  </si>
  <si>
    <t>Csec</t>
  </si>
  <si>
    <t>Ecou</t>
  </si>
  <si>
    <t>Behv</t>
  </si>
  <si>
    <t>Behavioral Science</t>
  </si>
  <si>
    <t>Edad</t>
  </si>
  <si>
    <t>Edam</t>
  </si>
  <si>
    <t xml:space="preserve">    </t>
  </si>
  <si>
    <t>Inst</t>
  </si>
  <si>
    <t>Graduate School</t>
  </si>
  <si>
    <t>Healthcare Informatics</t>
  </si>
  <si>
    <t>Kinp</t>
  </si>
  <si>
    <t>GS</t>
  </si>
  <si>
    <t>Nurs</t>
  </si>
  <si>
    <t>French/Appl FL</t>
  </si>
  <si>
    <t>Spanish/Appl FL</t>
  </si>
  <si>
    <t>German/Appl FL</t>
  </si>
  <si>
    <t>Teacher Certification</t>
  </si>
  <si>
    <t>Accounting, General</t>
  </si>
  <si>
    <t>Accounting, Professional</t>
  </si>
  <si>
    <t>Administrative Svcs</t>
  </si>
  <si>
    <t>Manpower &amp; Ind. Rel.</t>
  </si>
  <si>
    <t>Personnel Administration</t>
  </si>
  <si>
    <t>Business Data Processing</t>
  </si>
  <si>
    <t>Office Info Systems</t>
  </si>
  <si>
    <t>No Unit on Record</t>
  </si>
  <si>
    <t>Ecob</t>
  </si>
  <si>
    <t>Ecoc</t>
  </si>
  <si>
    <t>Ecod</t>
  </si>
  <si>
    <t>Ecoe</t>
  </si>
  <si>
    <t>Ecof</t>
  </si>
  <si>
    <t>13.1203</t>
  </si>
  <si>
    <t>13.0301</t>
  </si>
  <si>
    <t>Behavioral Science*</t>
  </si>
  <si>
    <t>City &amp; Regional Planning*</t>
  </si>
  <si>
    <t>[Off Campus]**</t>
  </si>
  <si>
    <t>* Originally part of the School of Social Sciences, which was dissolved with the creation of the College of Arts and Sciences</t>
  </si>
  <si>
    <t>no specialization</t>
  </si>
  <si>
    <t>Arta</t>
  </si>
  <si>
    <t>Artaz</t>
  </si>
  <si>
    <t>Biolz</t>
  </si>
  <si>
    <t>Chemz</t>
  </si>
  <si>
    <t>Flz</t>
  </si>
  <si>
    <t>Mathz</t>
  </si>
  <si>
    <t>Musz</t>
  </si>
  <si>
    <t>Soco</t>
  </si>
  <si>
    <t>Socoz</t>
  </si>
  <si>
    <t>Theaz</t>
  </si>
  <si>
    <t>Bsbaz</t>
  </si>
  <si>
    <t>consz</t>
  </si>
  <si>
    <t>Nurz</t>
  </si>
  <si>
    <t>Nursz</t>
  </si>
  <si>
    <t>Edlc</t>
  </si>
  <si>
    <t>Edlcz</t>
  </si>
  <si>
    <t>Edle</t>
  </si>
  <si>
    <t>Psycz</t>
  </si>
  <si>
    <t>Nur</t>
  </si>
  <si>
    <t>Artdz</t>
  </si>
  <si>
    <t>Arttc</t>
  </si>
  <si>
    <t>Englz</t>
  </si>
  <si>
    <t>Envz</t>
  </si>
  <si>
    <t>Socaz</t>
  </si>
  <si>
    <t>Spcz</t>
  </si>
  <si>
    <t>Acctz</t>
  </si>
  <si>
    <t>Apc</t>
  </si>
  <si>
    <t>Applied Communication Studies</t>
  </si>
  <si>
    <t>Apcs</t>
  </si>
  <si>
    <t>09.0101</t>
  </si>
  <si>
    <t>Forensic Chemistry</t>
  </si>
  <si>
    <t>Secondary English Language Arts</t>
  </si>
  <si>
    <t>Math Sciences</t>
  </si>
  <si>
    <t>Pharmacy Pediatrics</t>
  </si>
  <si>
    <t>Physical Education &amp; Sports Pedagogy</t>
  </si>
  <si>
    <t>Physical Education &amp; Coaching Pedagogy</t>
  </si>
  <si>
    <t>Environmental Engineering/Water Resources</t>
  </si>
  <si>
    <t>Structural Engineering</t>
  </si>
  <si>
    <t>Transportation Engineering</t>
  </si>
  <si>
    <t>Civz</t>
  </si>
  <si>
    <t>Business Ed and Admin Services</t>
  </si>
  <si>
    <t>Computer Mgmt and Info Systems</t>
  </si>
  <si>
    <t>Special Ed &amp; Comm Disorders</t>
  </si>
  <si>
    <t>Delinquency Study &amp; Youth Dev Ctr</t>
  </si>
  <si>
    <t>Kinesiology and Health Ed</t>
  </si>
  <si>
    <t>Public Admin and Policy Analysis</t>
  </si>
  <si>
    <t>School of Ed, Health and Human Behavior</t>
  </si>
  <si>
    <t>30.0000</t>
  </si>
  <si>
    <t>Integrative Studies</t>
  </si>
  <si>
    <t>Art and Design (B.F.A)</t>
  </si>
  <si>
    <t>Business Teacher Educ</t>
  </si>
  <si>
    <t>Teaching English as a 2nd Language</t>
  </si>
  <si>
    <t>Literature</t>
  </si>
  <si>
    <t>American and English Literature</t>
  </si>
  <si>
    <t>Public Relations</t>
  </si>
  <si>
    <t>Project Management</t>
  </si>
  <si>
    <t xml:space="preserve">Educational Administration </t>
  </si>
  <si>
    <t>Exercise and Sport Psychology</t>
  </si>
  <si>
    <t>Clinical Psychology</t>
  </si>
  <si>
    <t>Geotechnical Engineering</t>
  </si>
  <si>
    <t>Astronomy</t>
  </si>
  <si>
    <t>Biomedical Physics</t>
  </si>
  <si>
    <t>Photonics and Laser Physics</t>
  </si>
  <si>
    <t>Employment Relations</t>
  </si>
  <si>
    <t>Diversity and Social Justice</t>
  </si>
  <si>
    <t>College of Arts and Sciences</t>
  </si>
  <si>
    <t>French</t>
  </si>
  <si>
    <t>German</t>
  </si>
  <si>
    <t>Spanish</t>
  </si>
  <si>
    <t xml:space="preserve">Interdisciplinary </t>
  </si>
  <si>
    <t>Kinesiology &amp; Health Ed</t>
  </si>
  <si>
    <t>51.3102</t>
  </si>
  <si>
    <t>Nutrition</t>
  </si>
  <si>
    <t>51.2207</t>
  </si>
  <si>
    <t>Public Health</t>
  </si>
  <si>
    <t>School of Education</t>
  </si>
  <si>
    <t>Teaching and Learning</t>
  </si>
  <si>
    <t>13.0406</t>
  </si>
  <si>
    <t>Production &amp; Ops. Mgmt.</t>
  </si>
  <si>
    <t>26.1201</t>
  </si>
  <si>
    <t>Computer Mgmt &amp; Info Systems</t>
  </si>
  <si>
    <t>Management Info Systems</t>
  </si>
  <si>
    <t>Art (M.F.A.)</t>
  </si>
  <si>
    <t>Environmental Health</t>
  </si>
  <si>
    <t>Environmental Management</t>
  </si>
  <si>
    <t>Environmental Toxicology</t>
  </si>
  <si>
    <t>Foreign Languages and Literature</t>
  </si>
  <si>
    <t>Applied Historical Methods</t>
  </si>
  <si>
    <t>International Studies</t>
  </si>
  <si>
    <t>30.2001</t>
  </si>
  <si>
    <t>Interdisciplinary</t>
  </si>
  <si>
    <t>Media Studies</t>
  </si>
  <si>
    <t>Business Analytics</t>
  </si>
  <si>
    <t>School of Pharmacy</t>
  </si>
  <si>
    <t>Pharmaceutical Sciences</t>
  </si>
  <si>
    <t>51.2010</t>
  </si>
  <si>
    <t>Sustainability</t>
  </si>
  <si>
    <t>Degrees Granted by School by Department by Program by Fiscal Year - Baccalaureate Level</t>
  </si>
  <si>
    <t>Degrees Granted by School by Department by Program by Fiscal Year - Post-Baccalaureate Level</t>
  </si>
  <si>
    <t>Degrees Granted by School by Department by Program by Fiscal Year - Doctor's Professional Practice Level</t>
  </si>
  <si>
    <t>Degrees Granted by School by Department by Program by Fiscal Year - Doctoral Level</t>
  </si>
  <si>
    <t>Degrees Granted by School by Department by Program by Fiscal Year - Master's Level</t>
  </si>
  <si>
    <t>Degrees Granted by Program by Fiscal Year - Doctor of Professional Practice Level</t>
  </si>
  <si>
    <t>Approved curricula</t>
  </si>
  <si>
    <t>Integrative Studies*</t>
  </si>
  <si>
    <t>Family Nurse Practitioner</t>
  </si>
  <si>
    <t>Health Care and Nursing Administration</t>
  </si>
  <si>
    <t>Nurse Anesthesia</t>
  </si>
  <si>
    <t>Music History and Literature</t>
  </si>
  <si>
    <t>Human Resources Management</t>
  </si>
  <si>
    <t>Speech Language Pathology and Audiology</t>
  </si>
  <si>
    <t>Speech Pathology and Audiology</t>
  </si>
  <si>
    <t>Exercise Science/Exercise and Wellness</t>
  </si>
  <si>
    <t>14.4201</t>
  </si>
  <si>
    <t>Mechatronics and Robotics Engineering</t>
  </si>
  <si>
    <t>Clinical Child and School Psychology</t>
  </si>
  <si>
    <t>Industrial-Organizational</t>
  </si>
  <si>
    <t>Chemical Physics</t>
  </si>
  <si>
    <t>Environmental Policy Communication</t>
  </si>
  <si>
    <t>School of Education, Health, Human Behavior</t>
  </si>
  <si>
    <t>Marketing Communications</t>
  </si>
  <si>
    <t>Diversity Issues and Global Affairs</t>
  </si>
  <si>
    <t>Advertising and Strategic Media</t>
  </si>
  <si>
    <t>Journalism</t>
  </si>
  <si>
    <t>Media Production</t>
  </si>
  <si>
    <t>Law</t>
  </si>
  <si>
    <t>Criminal Justice Studies</t>
  </si>
  <si>
    <t>Classroom Technologies</t>
  </si>
  <si>
    <t>Criminal Justice Policy</t>
  </si>
  <si>
    <t>Art Studio</t>
  </si>
  <si>
    <t>Nursing</t>
  </si>
  <si>
    <t>Family Nurse Practitioner (51.3805)</t>
  </si>
  <si>
    <t>Hlth Care &amp; Nurse Admin (51.3802)</t>
  </si>
  <si>
    <t>Med-Surgical (51.3812)</t>
  </si>
  <si>
    <t>Nurse Anesthesia (51.3804)</t>
  </si>
  <si>
    <t>Nurse Educator (51.3817)</t>
  </si>
  <si>
    <t>Psych - Mental Health (51.3810)</t>
  </si>
  <si>
    <t>Public Health Nursing (51.3811)</t>
  </si>
  <si>
    <t>Speech Communication</t>
  </si>
  <si>
    <t>Educational Administration (EDS)</t>
  </si>
  <si>
    <t>Medical Surgical Nursing</t>
  </si>
  <si>
    <t>Psychiatric Mental Health</t>
  </si>
  <si>
    <t>Public Health Nursing</t>
  </si>
  <si>
    <t>School Psychology (SD)</t>
  </si>
  <si>
    <t>Literacy Specialist (PM Cert)</t>
  </si>
  <si>
    <t>Degrees Granted by School by Department by Program by Fiscal Year - Post-Master's/Specialist Level</t>
  </si>
  <si>
    <t>Educational Leadership (Ed.D.)</t>
  </si>
  <si>
    <t>Nursing Practice (DNP)</t>
  </si>
  <si>
    <t>Geography and Biology</t>
  </si>
  <si>
    <t>Engineering Management</t>
  </si>
  <si>
    <t>Cultural Heritage and Resources Management</t>
  </si>
  <si>
    <t>Media Management</t>
  </si>
  <si>
    <t>Media-based Organizing</t>
  </si>
  <si>
    <t>Pharmaceutical Fermentation Biochemistry</t>
  </si>
  <si>
    <t>Public Relations and Management</t>
  </si>
  <si>
    <t>Master's in Integrative Studies Degrees - Approved curricula detail by School and Department</t>
  </si>
  <si>
    <t>INTGDETL</t>
  </si>
  <si>
    <t>inde</t>
  </si>
  <si>
    <t>mcha</t>
  </si>
  <si>
    <t>Ensc</t>
  </si>
  <si>
    <t>Enscz</t>
  </si>
  <si>
    <t>Histz</t>
  </si>
  <si>
    <t>Massz</t>
  </si>
  <si>
    <t>Intg</t>
  </si>
  <si>
    <t>Intl</t>
  </si>
  <si>
    <t>Philz</t>
  </si>
  <si>
    <t>Physz</t>
  </si>
  <si>
    <t>Crju</t>
  </si>
  <si>
    <t>Ah</t>
  </si>
  <si>
    <t>Tl</t>
  </si>
  <si>
    <t>indez</t>
  </si>
  <si>
    <t>Ecology/Evolution/Conservation</t>
  </si>
  <si>
    <t>Massn</t>
  </si>
  <si>
    <t>Thean</t>
  </si>
  <si>
    <t>Bsban</t>
  </si>
  <si>
    <t>consn</t>
  </si>
  <si>
    <t>Philn</t>
  </si>
  <si>
    <t>Physn</t>
  </si>
  <si>
    <t>Socon</t>
  </si>
  <si>
    <t>inden</t>
  </si>
  <si>
    <t>Mathn</t>
  </si>
  <si>
    <t>Histn</t>
  </si>
  <si>
    <t>Bioln</t>
  </si>
  <si>
    <t>Post-Baccalaureate Certificates in Integrative Studies - Approved curricula detail by School and Department</t>
  </si>
  <si>
    <t>Detail for Integrative Studies Post-Baccalaureate Certificates and Master's Degrees</t>
  </si>
  <si>
    <t>Civn</t>
  </si>
  <si>
    <t>Ind</t>
  </si>
  <si>
    <t>Mch</t>
  </si>
  <si>
    <t>Mechanical and Mechatronics Engineering</t>
  </si>
  <si>
    <t>Nhca</t>
  </si>
  <si>
    <t>Nned</t>
  </si>
  <si>
    <t>Acs</t>
  </si>
  <si>
    <t>Acsz</t>
  </si>
  <si>
    <t>Spcn</t>
  </si>
  <si>
    <t>Acctn</t>
  </si>
  <si>
    <t>Cmis1</t>
  </si>
  <si>
    <t>Cmis1n</t>
  </si>
  <si>
    <t>Cmis1z</t>
  </si>
  <si>
    <t>Cmis5</t>
  </si>
  <si>
    <t>Econn</t>
  </si>
  <si>
    <t>Econz</t>
  </si>
  <si>
    <t>Nfnp</t>
  </si>
  <si>
    <t>Ahn</t>
  </si>
  <si>
    <t>Ahkn</t>
  </si>
  <si>
    <t>Ahknn</t>
  </si>
  <si>
    <t>Ahknz</t>
  </si>
  <si>
    <t>Ahsp</t>
  </si>
  <si>
    <t>Tlmt</t>
  </si>
  <si>
    <t>Tlci</t>
  </si>
  <si>
    <t>Tllt</t>
  </si>
  <si>
    <t>Tlsp</t>
  </si>
  <si>
    <t>Teaching English as a Second Language</t>
  </si>
  <si>
    <t>Public Administration and Policy Analysis</t>
  </si>
  <si>
    <t>Socan</t>
  </si>
  <si>
    <t>Hcim</t>
  </si>
  <si>
    <t>Ahnt</t>
  </si>
  <si>
    <t>Ahph</t>
  </si>
  <si>
    <t>Nutrition and Dietetics</t>
  </si>
  <si>
    <t>51.3101</t>
  </si>
  <si>
    <t>51.2299</t>
  </si>
  <si>
    <t>Public Health (MPH)</t>
  </si>
  <si>
    <t>Instruction Design and Learning Tech</t>
  </si>
  <si>
    <t>Diversity and Equity in Education/Learning, Culture, and Society</t>
  </si>
  <si>
    <t>Edlei</t>
  </si>
  <si>
    <t>Edlet</t>
  </si>
  <si>
    <t>Edled</t>
  </si>
  <si>
    <t>Electrical and Computer Engineering</t>
  </si>
  <si>
    <t>Dentistry (DMD)</t>
  </si>
  <si>
    <t>Pharmacy (PharmD)</t>
  </si>
  <si>
    <t>Edlee</t>
  </si>
  <si>
    <t>Music Theory and Composition</t>
  </si>
  <si>
    <t>Computer Information Systems</t>
  </si>
  <si>
    <t>Cybersecurity</t>
  </si>
  <si>
    <t>23.1302</t>
  </si>
  <si>
    <t>Ecwr</t>
  </si>
  <si>
    <t>Ensm</t>
  </si>
  <si>
    <t>Environmental Science Mgmt (PSM)</t>
  </si>
  <si>
    <t>Tlli</t>
  </si>
  <si>
    <t>SDM</t>
  </si>
  <si>
    <t>sdme</t>
  </si>
  <si>
    <t>School of Dental Medicine</t>
  </si>
  <si>
    <t>sdm</t>
  </si>
  <si>
    <t>Endodontics (PM Cert)</t>
  </si>
  <si>
    <t>sdma</t>
  </si>
  <si>
    <t>Pharmacy Acute Care</t>
  </si>
  <si>
    <t>Southern Illinois University Edwardsville</t>
  </si>
  <si>
    <t>Psych-Mental Health Nursing Practice</t>
  </si>
  <si>
    <t>Dnp</t>
  </si>
  <si>
    <t>Dnpn</t>
  </si>
  <si>
    <t>Dnpz</t>
  </si>
  <si>
    <t>Advanced Education in General Dentistry**</t>
  </si>
  <si>
    <t>** The Post-First Professional Certificate level was changed to Post-Master's level in 2010, statistics for 2010 and beyond are displayed on the SPDDEG tab</t>
  </si>
  <si>
    <t>Advanced Education in General Dentistry (PM Cert)</t>
  </si>
  <si>
    <t>Ahh</t>
  </si>
  <si>
    <t>Ahp</t>
  </si>
  <si>
    <t>Ahs</t>
  </si>
  <si>
    <t>Khep</t>
  </si>
  <si>
    <t>Degrees Granted by School, Department, and Major Program by Fiscal Year - Post-Baccalaureate Level</t>
  </si>
  <si>
    <t>Degrees Granted by School, Department, and Major Program by Fiscal Year - Baccalaureate Level</t>
  </si>
  <si>
    <t>Degrees Granted by School, Department, and Major Program by Fiscal Year - Master's Level</t>
  </si>
  <si>
    <t>Degrees Granted  by School, Department, and Major Program by Fiscal Year - Post-Master's and Specialist Level</t>
  </si>
  <si>
    <t>Degrees Granted by School, Department, and Major Program by Fiscal Year - Doctoral Level</t>
  </si>
  <si>
    <t>Marketing and Public Relations</t>
  </si>
  <si>
    <t xml:space="preserve">  Click on the link to view departmental efforts for the various approved curricula in the Integrative Studies program.</t>
  </si>
  <si>
    <t>Educational Technologies</t>
  </si>
  <si>
    <t>Athletics</t>
  </si>
  <si>
    <t>Higher Education and Student Affairs/College Student Personnel Administration</t>
  </si>
  <si>
    <t>Digital Media Literacy/Media Literacy</t>
  </si>
  <si>
    <t>14.4701</t>
  </si>
  <si>
    <t>Computer Management and Information Systems</t>
  </si>
  <si>
    <t>Emerging Technologies</t>
  </si>
  <si>
    <t>Instructional Design</t>
  </si>
  <si>
    <t>Online Teaching and Learning</t>
  </si>
  <si>
    <t>Public Health Global Health</t>
  </si>
  <si>
    <t>Public Health Emergency Preparedness, Infectious Disease Outbreaks, and Surveillance</t>
  </si>
  <si>
    <t>Athletic Leadership</t>
  </si>
  <si>
    <t>30.7001</t>
  </si>
  <si>
    <t>Data Science</t>
  </si>
  <si>
    <t>Bioprocess Chemistry</t>
  </si>
  <si>
    <t>Supply Chain Management</t>
  </si>
  <si>
    <t>Health Care Administration</t>
  </si>
  <si>
    <t>Organizational Communication and Management</t>
  </si>
  <si>
    <t>SOUTHERN ILLINOIS UNIVERSITY EDWARDSVILLE - Integrative Studies Programs</t>
  </si>
  <si>
    <t xml:space="preserve">Transportation Engineering </t>
  </si>
  <si>
    <t xml:space="preserve">Water Engineering </t>
  </si>
  <si>
    <t>English Language &amp; Literature</t>
  </si>
  <si>
    <t>Professional Leadership Strategies</t>
  </si>
  <si>
    <t>Principal Preparation</t>
  </si>
  <si>
    <t>Teacher Leader</t>
  </si>
  <si>
    <t>School Social Work (PM Cert)</t>
  </si>
  <si>
    <t>Orthodontics (PM Cert)</t>
  </si>
  <si>
    <t>Superintendent</t>
  </si>
  <si>
    <t>Health Care &amp; Nurse Admin (PM Cert)</t>
  </si>
  <si>
    <t>Psychiatric Mental Health Nurse Practitioner (PM Cert)</t>
  </si>
  <si>
    <t xml:space="preserve">TOTALS    </t>
  </si>
  <si>
    <t>Digital Media and Public Relations</t>
  </si>
  <si>
    <t>Political Science &amp; Public Relations</t>
  </si>
  <si>
    <t>Traditional</t>
  </si>
  <si>
    <t>RN to BS</t>
  </si>
  <si>
    <t>51.3801*</t>
  </si>
  <si>
    <t>Construction Management</t>
  </si>
  <si>
    <t>Theater and Dance/Theater</t>
  </si>
  <si>
    <t>Business Economics and Finance</t>
  </si>
  <si>
    <t>Pharmaceutical Chemistry</t>
  </si>
  <si>
    <t>Terminated 3/23</t>
  </si>
  <si>
    <t>Added 2/21</t>
  </si>
  <si>
    <t>30.4401</t>
  </si>
  <si>
    <t>Terminated 6/23</t>
  </si>
  <si>
    <t>52.1399</t>
  </si>
  <si>
    <t>* 2020 CIP Code changes</t>
  </si>
  <si>
    <t>Nurse Educator (PM Cert)*</t>
  </si>
  <si>
    <t>Family Nurse Practitioner (PM Cert)</t>
  </si>
  <si>
    <t>Geography and GIS</t>
  </si>
  <si>
    <t>Data Analytics</t>
  </si>
  <si>
    <t>Degrees Granted by Program through Fiscal Year 2025</t>
  </si>
  <si>
    <t>43.0406</t>
  </si>
  <si>
    <t>Interdisciplinary Studies</t>
  </si>
  <si>
    <t>Forensic Sciences</t>
  </si>
  <si>
    <t>GIS Development and Database Administration</t>
  </si>
  <si>
    <t xml:space="preserve">Computer Management and Information Systems </t>
  </si>
  <si>
    <t>Diplomacy and Communication</t>
  </si>
  <si>
    <t>Economics†</t>
  </si>
  <si>
    <t>† Although the Economics program is administered by the Economics and Finance Department in the School of Business, the degree is awarded by the College of Arts and Sciences.</t>
  </si>
  <si>
    <t xml:space="preserve">‡ Off Campus sites for degrees are no longer identifiable on the new Commencement file beginning FY 1993.  </t>
  </si>
  <si>
    <t>§  Earth and Space Science Education was previously administered by Curriculum and Instruction and the College of Arts and Sciences and moved to Physics in FY 2010.</t>
  </si>
  <si>
    <t>¶ The Computer Management and Information Systems program was reclassified under CIP Code 11.0101 in FY 2016.</t>
  </si>
  <si>
    <t>** In FY17, the School of Ed, Health and Human Behavior reorganized the Depts of Kinesiology and Health Ed, Special Ed and Comm Disorders, and Curriculum and Instruction into two new deparments: Applied Health and Teaching and Learning. Currently active majors are listed with their new department, majors discontinued prior to this reorganization are listed with the previous department.</t>
  </si>
  <si>
    <t>School of Education, Health and Human Behavior**</t>
  </si>
  <si>
    <t>Criminal Justice Studies††</t>
  </si>
  <si>
    <t>†† In FY20, the department of Sociology and Criminal Justice separated into two departments: Criminal Justice Studies and Sociology</t>
  </si>
  <si>
    <t>‡‡ In FY20, the department of Mechanical and Industrial Engineering reorganized into two departments: Industrial Engineering and Mechanical and Mechatronics Engineering</t>
  </si>
  <si>
    <t xml:space="preserve">50.0512§§ </t>
  </si>
  <si>
    <t>§§  In FY21, the CIP Code for Theater and Dance was changed from 50.0501 to 50.0512</t>
  </si>
  <si>
    <t>¶¶ The CIP Code for Construction Management was changeed from 15.1001 to 52.2001 in June 2020.</t>
  </si>
  <si>
    <r>
      <t>Earth and Space Science Education</t>
    </r>
    <r>
      <rPr>
        <vertAlign val="superscript"/>
        <sz val="10"/>
        <rFont val="Calibri"/>
        <family val="2"/>
      </rPr>
      <t xml:space="preserve">§ </t>
    </r>
  </si>
  <si>
    <r>
      <t>Computer Mgmt &amp; Info Systems</t>
    </r>
    <r>
      <rPr>
        <vertAlign val="superscript"/>
        <sz val="10"/>
        <rFont val="Calibri"/>
        <family val="2"/>
        <scheme val="minor"/>
      </rPr>
      <t>¶</t>
    </r>
  </si>
  <si>
    <r>
      <t>52.2001</t>
    </r>
    <r>
      <rPr>
        <vertAlign val="superscript"/>
        <sz val="10"/>
        <rFont val="Calibri"/>
        <family val="2"/>
        <scheme val="minor"/>
      </rPr>
      <t>¶¶</t>
    </r>
  </si>
  <si>
    <t>*** The CIP Code for Geography was changed from 45.0701 to 30.4401 in FY 2024.</t>
  </si>
  <si>
    <t xml:space="preserve">Geography*** </t>
  </si>
  <si>
    <t xml:space="preserve">Exercise, Sport, and Nutrition Sciences††† </t>
  </si>
  <si>
    <t xml:space="preserve">Public Health and Speech-Language Pathology &amp; Audiology††† </t>
  </si>
  <si>
    <t>††† The department of Allied Health split into the Department of Exercise Sport and Nutrtion Sciences and the Department of Public Health and Speech-Language Pathology &amp; Audiology FY 2025.</t>
  </si>
  <si>
    <t>Sociology††</t>
  </si>
  <si>
    <t>†The department of Allied Health split into the Department of Exercise Sport and Nutrtion Sciences and the Department of Public Health and Speech-Language Pathology &amp; Audiology FY 2025.</t>
  </si>
  <si>
    <t>Public Health and Speech-Language Pathology &amp; Audiology†</t>
  </si>
  <si>
    <t>Nurse Educator*</t>
  </si>
  <si>
    <t>Speech Communication†</t>
  </si>
  <si>
    <r>
      <t>Management Information Systems/Computer Management and Information Systems</t>
    </r>
    <r>
      <rPr>
        <vertAlign val="superscript"/>
        <sz val="10"/>
        <rFont val="Calibri"/>
        <family val="2"/>
        <scheme val="minor"/>
      </rPr>
      <t xml:space="preserve">‡ </t>
    </r>
  </si>
  <si>
    <t>‡ The Computer Management and Information Systems program was reclassified under CIP Code 11.0101 in FY 2016</t>
  </si>
  <si>
    <r>
      <t>School of Education, Health and Human Behavior</t>
    </r>
    <r>
      <rPr>
        <b/>
        <vertAlign val="superscript"/>
        <sz val="11"/>
        <rFont val="Calibri"/>
        <family val="2"/>
        <scheme val="minor"/>
      </rPr>
      <t>§</t>
    </r>
  </si>
  <si>
    <r>
      <t xml:space="preserve">Integrative Studies </t>
    </r>
    <r>
      <rPr>
        <u/>
        <vertAlign val="superscript"/>
        <sz val="10"/>
        <color theme="10"/>
        <rFont val="Calibri"/>
        <family val="2"/>
        <scheme val="minor"/>
      </rPr>
      <t>¶</t>
    </r>
  </si>
  <si>
    <t>Electrical and Computer Engineering**/Electrical Engineering</t>
  </si>
  <si>
    <t>**Electrical and Computer Engineering was reclassified under CIP Code 14.4701 from 14.1001 in FY 2022</t>
  </si>
  <si>
    <t>†† The CIP Code for Geography was changed from 45.0701 to 30.4401 in FY 2024.</t>
  </si>
  <si>
    <r>
      <t>Business Administration</t>
    </r>
    <r>
      <rPr>
        <vertAlign val="superscript"/>
        <sz val="10"/>
        <rFont val="Calibri"/>
        <family val="2"/>
        <scheme val="minor"/>
      </rPr>
      <t>‡‡</t>
    </r>
  </si>
  <si>
    <t>‡‡ The CIP Code for Business Administration was changed from 52.0201 to 52.1399 in FY 2024.</t>
  </si>
  <si>
    <t xml:space="preserve">¶ The Graduate School is the official responsible unit for the Integrative Studies program, however individual departments work with students depending on their approved curricula. </t>
  </si>
  <si>
    <t>§ In FY17, the School of Ed, Health and Human Behavior reorganized the Depts of Kinesiology and Health Ed, Special Ed and Comm Disorders, and Curriculum and Instruction into two new deparments: Applied Health and Teaching and Learning. Currently active majors are listed with the new department, majors discontinued prior to this reorganization are listed with the previous department.</t>
  </si>
  <si>
    <t>† In FY15, the Speech Communication department and program was renamed Applied Communication Studies and reclassified under CIP Code 09.0101</t>
  </si>
  <si>
    <t>§§ The department of Allied Health split into the Department of Exercise Sport and Nutrtion Sciences and the Department of Public Health and Speech-Language Pathology &amp; Audiology FY 2025.</t>
  </si>
  <si>
    <r>
      <t>Exercise, Sport, and Nutrition Sciences</t>
    </r>
    <r>
      <rPr>
        <vertAlign val="superscript"/>
        <sz val="10"/>
        <rFont val="Calibri"/>
        <family val="2"/>
        <scheme val="minor"/>
      </rPr>
      <t>§§</t>
    </r>
  </si>
  <si>
    <t xml:space="preserve">* The Graduate School is the official responsible unit for the Integrative Studies program, however individual departments work with students depending on their approved curricula. </t>
  </si>
  <si>
    <r>
      <t>Mechanical and Mechatronics Engineering</t>
    </r>
    <r>
      <rPr>
        <vertAlign val="superscript"/>
        <sz val="10"/>
        <rFont val="Calibri"/>
        <family val="2"/>
        <scheme val="minor"/>
      </rPr>
      <t>‡‡</t>
    </r>
  </si>
  <si>
    <r>
      <t>Industrial Engineering</t>
    </r>
    <r>
      <rPr>
        <vertAlign val="superscript"/>
        <sz val="10"/>
        <rFont val="Calibri"/>
        <family val="2"/>
      </rPr>
      <t>‡‡</t>
    </r>
  </si>
  <si>
    <t>23.1304*</t>
  </si>
  <si>
    <t>Applied Communication Studies†</t>
  </si>
  <si>
    <t>Geography††</t>
  </si>
  <si>
    <r>
      <t>Public Health and Speech-Language Pathology &amp; Audiology</t>
    </r>
    <r>
      <rPr>
        <vertAlign val="superscript"/>
        <sz val="10"/>
        <rFont val="Calibri"/>
        <family val="2"/>
        <scheme val="minor"/>
      </rPr>
      <t>§§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</si>
</sst>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2"/>
      <name val="System"/>
    </font>
    <font>
      <sz val="9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12"/>
      <name val="System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1"/>
      <name val="Cambria"/>
      <family val="1"/>
      <scheme val="major"/>
    </font>
    <font>
      <i/>
      <sz val="9"/>
      <color theme="1" tint="0.34998626667073579"/>
      <name val="Calibri"/>
      <family val="2"/>
      <scheme val="minor"/>
    </font>
    <font>
      <b/>
      <sz val="12"/>
      <name val="Times"/>
      <family val="1"/>
    </font>
    <font>
      <sz val="12"/>
      <name val="Times"/>
      <family val="1"/>
    </font>
    <font>
      <sz val="9"/>
      <name val="Arial"/>
      <family val="2"/>
    </font>
    <font>
      <b/>
      <sz val="12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System"/>
      <family val="2"/>
    </font>
    <font>
      <sz val="10"/>
      <color indexed="8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5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System"/>
      <family val="2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u/>
      <sz val="12"/>
      <color theme="10"/>
      <name val="System"/>
    </font>
    <font>
      <u/>
      <sz val="10"/>
      <color theme="1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</font>
    <font>
      <b/>
      <sz val="14"/>
      <color theme="5" tint="-0.499984740745262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0"/>
      <name val="Calibri"/>
      <family val="2"/>
    </font>
    <font>
      <b/>
      <vertAlign val="superscript"/>
      <sz val="11"/>
      <name val="Calibri"/>
      <family val="2"/>
      <scheme val="minor"/>
    </font>
    <font>
      <u/>
      <vertAlign val="superscript"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32" fillId="0" borderId="0" applyNumberForma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0" borderId="0" xfId="1" applyFont="1" applyProtection="1">
      <protection locked="0"/>
    </xf>
    <xf numFmtId="49" fontId="4" fillId="0" borderId="0" xfId="0" applyNumberFormat="1" applyFont="1"/>
    <xf numFmtId="0" fontId="1" fillId="0" borderId="0" xfId="1" applyFont="1" applyAlignment="1">
      <alignment horizontal="right"/>
    </xf>
    <xf numFmtId="0" fontId="1" fillId="0" borderId="0" xfId="0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Protection="1">
      <protection locked="0"/>
    </xf>
    <xf numFmtId="0" fontId="1" fillId="0" borderId="0" xfId="1" applyFont="1"/>
    <xf numFmtId="0" fontId="5" fillId="0" borderId="0" xfId="1" applyFont="1" applyProtection="1">
      <protection locked="0"/>
    </xf>
    <xf numFmtId="0" fontId="7" fillId="0" borderId="0" xfId="1" applyFont="1"/>
    <xf numFmtId="0" fontId="8" fillId="0" borderId="2" xfId="1" applyFont="1" applyBorder="1" applyAlignment="1" applyProtection="1">
      <alignment horizontal="center"/>
      <protection locked="0"/>
    </xf>
    <xf numFmtId="0" fontId="8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1" fillId="0" borderId="0" xfId="1" applyFont="1" applyAlignment="1">
      <alignment horizontal="center"/>
    </xf>
    <xf numFmtId="0" fontId="8" fillId="0" borderId="2" xfId="1" applyFont="1" applyBorder="1" applyAlignment="1" applyProtection="1">
      <alignment horizontal="left"/>
      <protection locked="0"/>
    </xf>
    <xf numFmtId="0" fontId="9" fillId="0" borderId="0" xfId="1" applyFont="1" applyAlignment="1">
      <alignment horizontal="center"/>
    </xf>
    <xf numFmtId="0" fontId="5" fillId="0" borderId="0" xfId="1" quotePrefix="1" applyFont="1" applyAlignment="1" applyProtection="1">
      <alignment horizontal="right"/>
      <protection locked="0"/>
    </xf>
    <xf numFmtId="0" fontId="4" fillId="0" borderId="0" xfId="1" applyFont="1" applyProtection="1">
      <protection locked="0"/>
    </xf>
    <xf numFmtId="0" fontId="10" fillId="0" borderId="0" xfId="1" applyFont="1"/>
    <xf numFmtId="0" fontId="11" fillId="0" borderId="0" xfId="1" applyFont="1"/>
    <xf numFmtId="0" fontId="3" fillId="0" borderId="0" xfId="1"/>
    <xf numFmtId="0" fontId="12" fillId="0" borderId="0" xfId="1" applyFont="1"/>
    <xf numFmtId="49" fontId="1" fillId="0" borderId="0" xfId="1" applyNumberFormat="1" applyFont="1" applyProtection="1">
      <protection locked="0"/>
    </xf>
    <xf numFmtId="0" fontId="1" fillId="0" borderId="0" xfId="0" applyFont="1" applyProtection="1">
      <protection locked="0"/>
    </xf>
    <xf numFmtId="0" fontId="13" fillId="0" borderId="0" xfId="1" applyFont="1"/>
    <xf numFmtId="0" fontId="5" fillId="0" borderId="0" xfId="1" applyFont="1" applyAlignment="1">
      <alignment horizontal="left"/>
    </xf>
    <xf numFmtId="0" fontId="15" fillId="0" borderId="0" xfId="0" applyFont="1"/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5" fillId="0" borderId="0" xfId="1" applyFont="1" applyAlignment="1">
      <alignment horizontal="right"/>
    </xf>
    <xf numFmtId="0" fontId="16" fillId="0" borderId="0" xfId="0" applyFont="1"/>
    <xf numFmtId="0" fontId="17" fillId="0" borderId="0" xfId="0" applyFont="1" applyAlignment="1" applyProtection="1">
      <alignment horizontal="left"/>
      <protection locked="0"/>
    </xf>
    <xf numFmtId="49" fontId="16" fillId="0" borderId="0" xfId="1" applyNumberFormat="1" applyFont="1" applyProtection="1">
      <protection locked="0"/>
    </xf>
    <xf numFmtId="0" fontId="15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16" fillId="0" borderId="0" xfId="1" applyFont="1"/>
    <xf numFmtId="0" fontId="15" fillId="0" borderId="0" xfId="0" applyFont="1" applyAlignment="1">
      <alignment horizontal="right"/>
    </xf>
    <xf numFmtId="0" fontId="16" fillId="0" borderId="0" xfId="0" quotePrefix="1" applyFont="1" applyAlignment="1" applyProtection="1">
      <alignment horizontal="right"/>
      <protection locked="0"/>
    </xf>
    <xf numFmtId="0" fontId="16" fillId="0" borderId="0" xfId="0" applyFont="1" applyAlignment="1" applyProtection="1">
      <alignment horizontal="right"/>
      <protection locked="0"/>
    </xf>
    <xf numFmtId="0" fontId="1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5" fillId="0" borderId="0" xfId="1" applyFont="1"/>
    <xf numFmtId="0" fontId="17" fillId="0" borderId="0" xfId="1" applyFont="1" applyAlignment="1" applyProtection="1">
      <alignment horizontal="left"/>
      <protection locked="0"/>
    </xf>
    <xf numFmtId="0" fontId="16" fillId="0" borderId="0" xfId="1" applyFont="1" applyAlignment="1" applyProtection="1">
      <alignment horizontal="center"/>
      <protection locked="0"/>
    </xf>
    <xf numFmtId="0" fontId="16" fillId="0" borderId="0" xfId="1" applyFont="1" applyAlignment="1" applyProtection="1">
      <alignment horizontal="right"/>
      <protection locked="0"/>
    </xf>
    <xf numFmtId="49" fontId="17" fillId="0" borderId="0" xfId="1" applyNumberFormat="1" applyFont="1" applyAlignment="1">
      <alignment horizontal="left"/>
    </xf>
    <xf numFmtId="0" fontId="17" fillId="0" borderId="0" xfId="1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49" fontId="8" fillId="0" borderId="2" xfId="1" applyNumberFormat="1" applyFont="1" applyBorder="1" applyAlignment="1">
      <alignment horizontal="center"/>
    </xf>
    <xf numFmtId="49" fontId="5" fillId="0" borderId="0" xfId="1" applyNumberFormat="1" applyFont="1" applyAlignment="1">
      <alignment horizontal="right"/>
    </xf>
    <xf numFmtId="0" fontId="5" fillId="0" borderId="0" xfId="1" applyFont="1" applyAlignment="1">
      <alignment horizontal="right"/>
    </xf>
    <xf numFmtId="49" fontId="5" fillId="0" borderId="0" xfId="1" applyNumberFormat="1" applyFont="1" applyAlignment="1" applyProtection="1">
      <alignment horizontal="right"/>
      <protection locked="0"/>
    </xf>
    <xf numFmtId="0" fontId="5" fillId="0" borderId="0" xfId="1" applyFont="1" applyAlignment="1" applyProtection="1">
      <alignment horizontal="right"/>
      <protection locked="0"/>
    </xf>
    <xf numFmtId="0" fontId="5" fillId="2" borderId="0" xfId="1" applyFont="1" applyFill="1"/>
    <xf numFmtId="0" fontId="5" fillId="0" borderId="0" xfId="1" quotePrefix="1" applyFont="1"/>
    <xf numFmtId="0" fontId="20" fillId="0" borderId="0" xfId="1" applyFont="1" applyAlignment="1" applyProtection="1">
      <alignment horizontal="right"/>
      <protection locked="0"/>
    </xf>
    <xf numFmtId="0" fontId="5" fillId="0" borderId="0" xfId="1" quotePrefix="1" applyFont="1" applyAlignment="1">
      <alignment horizontal="center"/>
    </xf>
    <xf numFmtId="0" fontId="18" fillId="0" borderId="0" xfId="0" applyFont="1"/>
    <xf numFmtId="49" fontId="5" fillId="0" borderId="0" xfId="0" quotePrefix="1" applyNumberFormat="1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right"/>
      <protection locked="0"/>
    </xf>
    <xf numFmtId="49" fontId="5" fillId="0" borderId="0" xfId="0" quotePrefix="1" applyNumberFormat="1" applyFont="1" applyAlignment="1">
      <alignment horizontal="right"/>
    </xf>
    <xf numFmtId="0" fontId="5" fillId="2" borderId="0" xfId="1" applyFont="1" applyFill="1" applyProtection="1">
      <protection locked="0"/>
    </xf>
    <xf numFmtId="0" fontId="5" fillId="1" borderId="0" xfId="0" applyFont="1" applyFill="1"/>
    <xf numFmtId="0" fontId="5" fillId="1" borderId="0" xfId="0" applyFont="1" applyFill="1" applyProtection="1">
      <protection locked="0"/>
    </xf>
    <xf numFmtId="0" fontId="21" fillId="0" borderId="0" xfId="0" applyFont="1"/>
    <xf numFmtId="0" fontId="5" fillId="1" borderId="0" xfId="0" applyFont="1" applyFill="1" applyAlignment="1" applyProtection="1">
      <alignment horizontal="right"/>
      <protection locked="0"/>
    </xf>
    <xf numFmtId="49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49" fontId="5" fillId="0" borderId="0" xfId="1" quotePrefix="1" applyNumberFormat="1" applyFont="1" applyAlignment="1" applyProtection="1">
      <alignment horizontal="righ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/>
    <xf numFmtId="49" fontId="5" fillId="0" borderId="0" xfId="1" quotePrefix="1" applyNumberFormat="1" applyFont="1" applyProtection="1">
      <protection locked="0"/>
    </xf>
    <xf numFmtId="49" fontId="5" fillId="0" borderId="0" xfId="1" quotePrefix="1" applyNumberFormat="1" applyFont="1"/>
    <xf numFmtId="49" fontId="5" fillId="0" borderId="0" xfId="1" quotePrefix="1" applyNumberFormat="1" applyFont="1" applyAlignment="1">
      <alignment horizontal="right"/>
    </xf>
    <xf numFmtId="0" fontId="23" fillId="0" borderId="0" xfId="1" applyFont="1"/>
    <xf numFmtId="0" fontId="20" fillId="2" borderId="0" xfId="1" applyFont="1" applyFill="1"/>
    <xf numFmtId="0" fontId="20" fillId="2" borderId="0" xfId="1" applyFont="1" applyFill="1" applyAlignment="1" applyProtection="1">
      <alignment horizontal="right"/>
      <protection locked="0"/>
    </xf>
    <xf numFmtId="0" fontId="20" fillId="2" borderId="0" xfId="1" applyFont="1" applyFill="1" applyProtection="1">
      <protection locked="0"/>
    </xf>
    <xf numFmtId="0" fontId="24" fillId="2" borderId="0" xfId="2" applyFont="1" applyFill="1"/>
    <xf numFmtId="0" fontId="20" fillId="3" borderId="0" xfId="1" applyFont="1" applyFill="1" applyAlignment="1" applyProtection="1">
      <alignment horizontal="right"/>
      <protection locked="0"/>
    </xf>
    <xf numFmtId="0" fontId="20" fillId="3" borderId="0" xfId="1" applyFont="1" applyFill="1" applyProtection="1">
      <protection locked="0"/>
    </xf>
    <xf numFmtId="0" fontId="20" fillId="3" borderId="0" xfId="1" applyFont="1" applyFill="1"/>
    <xf numFmtId="0" fontId="20" fillId="3" borderId="0" xfId="0" applyFont="1" applyFill="1" applyAlignment="1" applyProtection="1">
      <alignment horizontal="right"/>
      <protection locked="0"/>
    </xf>
    <xf numFmtId="0" fontId="20" fillId="3" borderId="0" xfId="0" applyFont="1" applyFill="1"/>
    <xf numFmtId="0" fontId="20" fillId="3" borderId="0" xfId="0" applyFont="1" applyFill="1" applyProtection="1">
      <protection locked="0"/>
    </xf>
    <xf numFmtId="0" fontId="20" fillId="2" borderId="0" xfId="0" applyFont="1" applyFill="1"/>
    <xf numFmtId="0" fontId="20" fillId="4" borderId="0" xfId="1" applyFont="1" applyFill="1"/>
    <xf numFmtId="0" fontId="20" fillId="4" borderId="0" xfId="0" applyFont="1" applyFill="1" applyAlignment="1" applyProtection="1">
      <alignment horizontal="right"/>
      <protection locked="0"/>
    </xf>
    <xf numFmtId="0" fontId="20" fillId="4" borderId="0" xfId="0" applyFont="1" applyFill="1" applyProtection="1">
      <protection locked="0"/>
    </xf>
    <xf numFmtId="0" fontId="20" fillId="4" borderId="0" xfId="0" applyFont="1" applyFill="1"/>
    <xf numFmtId="0" fontId="20" fillId="2" borderId="0" xfId="0" applyFont="1" applyFill="1" applyAlignment="1" applyProtection="1">
      <alignment horizontal="right"/>
      <protection locked="0"/>
    </xf>
    <xf numFmtId="0" fontId="20" fillId="2" borderId="0" xfId="0" applyFont="1" applyFill="1" applyProtection="1">
      <protection locked="0"/>
    </xf>
    <xf numFmtId="0" fontId="20" fillId="2" borderId="0" xfId="1" applyFont="1" applyFill="1" applyAlignment="1">
      <alignment horizontal="right"/>
    </xf>
    <xf numFmtId="0" fontId="20" fillId="2" borderId="0" xfId="1" quotePrefix="1" applyFont="1" applyFill="1" applyAlignment="1">
      <alignment horizontal="right"/>
    </xf>
    <xf numFmtId="0" fontId="20" fillId="0" borderId="0" xfId="1" applyFont="1"/>
    <xf numFmtId="0" fontId="20" fillId="2" borderId="0" xfId="1" quotePrefix="1" applyFont="1" applyFill="1"/>
    <xf numFmtId="0" fontId="16" fillId="0" borderId="0" xfId="1" applyFont="1" applyAlignment="1">
      <alignment horizontal="right"/>
    </xf>
    <xf numFmtId="0" fontId="20" fillId="0" borderId="0" xfId="0" applyFont="1"/>
    <xf numFmtId="0" fontId="20" fillId="2" borderId="0" xfId="0" applyFont="1" applyFill="1" applyAlignment="1">
      <alignment horizontal="right"/>
    </xf>
    <xf numFmtId="0" fontId="27" fillId="2" borderId="0" xfId="0" applyFont="1" applyFill="1"/>
    <xf numFmtId="0" fontId="20" fillId="3" borderId="0" xfId="0" applyFont="1" applyFill="1" applyAlignment="1">
      <alignment horizontal="right"/>
    </xf>
    <xf numFmtId="0" fontId="28" fillId="2" borderId="0" xfId="0" applyFont="1" applyFill="1"/>
    <xf numFmtId="49" fontId="20" fillId="2" borderId="0" xfId="0" quotePrefix="1" applyNumberFormat="1" applyFont="1" applyFill="1" applyAlignment="1">
      <alignment horizontal="right"/>
    </xf>
    <xf numFmtId="0" fontId="20" fillId="2" borderId="0" xfId="0" quotePrefix="1" applyFont="1" applyFill="1" applyAlignment="1">
      <alignment horizontal="right"/>
    </xf>
    <xf numFmtId="0" fontId="20" fillId="2" borderId="0" xfId="0" quotePrefix="1" applyFont="1" applyFill="1" applyAlignment="1" applyProtection="1">
      <alignment horizontal="right"/>
      <protection locked="0"/>
    </xf>
    <xf numFmtId="0" fontId="28" fillId="0" borderId="0" xfId="0" applyFont="1"/>
    <xf numFmtId="0" fontId="5" fillId="0" borderId="0" xfId="0" quotePrefix="1" applyFont="1" applyAlignment="1" applyProtection="1">
      <alignment horizontal="left"/>
      <protection locked="0"/>
    </xf>
    <xf numFmtId="0" fontId="29" fillId="0" borderId="0" xfId="0" applyFont="1" applyAlignment="1">
      <alignment vertical="top"/>
    </xf>
    <xf numFmtId="0" fontId="29" fillId="0" borderId="0" xfId="0" applyFont="1" applyAlignment="1">
      <alignment horizontal="left" vertical="center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5" fillId="0" borderId="0" xfId="0" quotePrefix="1" applyFont="1" applyAlignment="1" applyProtection="1">
      <alignment horizontal="right"/>
      <protection locked="0"/>
    </xf>
    <xf numFmtId="0" fontId="5" fillId="0" borderId="0" xfId="0" applyFont="1" applyAlignment="1">
      <alignment vertical="top"/>
    </xf>
    <xf numFmtId="0" fontId="20" fillId="0" borderId="0" xfId="0" applyFont="1" applyAlignment="1">
      <alignment horizontal="right"/>
    </xf>
    <xf numFmtId="49" fontId="20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vertical="center"/>
    </xf>
    <xf numFmtId="0" fontId="16" fillId="0" borderId="1" xfId="0" applyFont="1" applyBorder="1"/>
    <xf numFmtId="0" fontId="30" fillId="0" borderId="0" xfId="0" quotePrefix="1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right"/>
      <protection locked="0"/>
    </xf>
    <xf numFmtId="0" fontId="30" fillId="0" borderId="0" xfId="0" applyFont="1"/>
    <xf numFmtId="0" fontId="30" fillId="0" borderId="0" xfId="0" applyFont="1" applyProtection="1">
      <protection locked="0"/>
    </xf>
    <xf numFmtId="0" fontId="16" fillId="0" borderId="1" xfId="1" applyFont="1" applyBorder="1"/>
    <xf numFmtId="49" fontId="20" fillId="0" borderId="0" xfId="0" applyNumberFormat="1" applyFont="1" applyAlignment="1">
      <alignment horizontal="right"/>
    </xf>
    <xf numFmtId="49" fontId="31" fillId="0" borderId="4" xfId="0" applyNumberFormat="1" applyFont="1" applyBorder="1" applyAlignment="1">
      <alignment horizontal="right"/>
    </xf>
    <xf numFmtId="0" fontId="31" fillId="0" borderId="4" xfId="0" quotePrefix="1" applyFont="1" applyBorder="1" applyAlignment="1" applyProtection="1">
      <alignment horizontal="left"/>
      <protection locked="0"/>
    </xf>
    <xf numFmtId="0" fontId="31" fillId="0" borderId="4" xfId="0" applyFont="1" applyBorder="1" applyAlignment="1" applyProtection="1">
      <alignment horizontal="right"/>
      <protection locked="0"/>
    </xf>
    <xf numFmtId="0" fontId="31" fillId="0" borderId="4" xfId="0" applyFont="1" applyBorder="1"/>
    <xf numFmtId="49" fontId="5" fillId="0" borderId="0" xfId="1" quotePrefix="1" applyNumberFormat="1" applyFont="1" applyAlignment="1" applyProtection="1">
      <alignment wrapText="1"/>
      <protection locked="0"/>
    </xf>
    <xf numFmtId="0" fontId="20" fillId="5" borderId="0" xfId="0" applyFont="1" applyFill="1"/>
    <xf numFmtId="0" fontId="20" fillId="5" borderId="0" xfId="1" applyFont="1" applyFill="1"/>
    <xf numFmtId="0" fontId="8" fillId="0" borderId="0" xfId="0" applyFont="1"/>
    <xf numFmtId="0" fontId="5" fillId="0" borderId="5" xfId="1" applyFont="1" applyBorder="1"/>
    <xf numFmtId="0" fontId="20" fillId="2" borderId="5" xfId="1" applyFont="1" applyFill="1" applyBorder="1"/>
    <xf numFmtId="0" fontId="26" fillId="0" borderId="0" xfId="0" applyFont="1" applyAlignment="1">
      <alignment vertical="top"/>
    </xf>
    <xf numFmtId="0" fontId="14" fillId="0" borderId="0" xfId="0" applyFont="1"/>
    <xf numFmtId="0" fontId="20" fillId="0" borderId="2" xfId="0" applyFont="1" applyBorder="1" applyAlignment="1" applyProtection="1">
      <alignment horizontal="right"/>
      <protection locked="0"/>
    </xf>
    <xf numFmtId="49" fontId="5" fillId="0" borderId="0" xfId="1" applyNumberFormat="1" applyFont="1" applyAlignment="1" applyProtection="1">
      <alignment vertical="top" wrapText="1"/>
      <protection locked="0"/>
    </xf>
    <xf numFmtId="49" fontId="5" fillId="0" borderId="0" xfId="1" applyNumberFormat="1" applyFont="1" applyAlignment="1" applyProtection="1">
      <alignment vertical="top"/>
      <protection locked="0"/>
    </xf>
    <xf numFmtId="49" fontId="5" fillId="0" borderId="0" xfId="1" quotePrefix="1" applyNumberFormat="1" applyFont="1" applyAlignment="1" applyProtection="1">
      <alignment vertical="top"/>
      <protection locked="0"/>
    </xf>
    <xf numFmtId="0" fontId="25" fillId="2" borderId="0" xfId="1" applyFont="1" applyFill="1" applyAlignment="1" applyProtection="1">
      <alignment vertical="center"/>
      <protection locked="0"/>
    </xf>
    <xf numFmtId="0" fontId="25" fillId="2" borderId="0" xfId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top" wrapText="1"/>
    </xf>
    <xf numFmtId="0" fontId="33" fillId="0" borderId="0" xfId="3" quotePrefix="1" applyNumberFormat="1" applyFont="1" applyFill="1" applyAlignment="1" applyProtection="1">
      <alignment horizontal="left"/>
      <protection locked="0"/>
    </xf>
    <xf numFmtId="0" fontId="26" fillId="0" borderId="0" xfId="0" applyFont="1"/>
    <xf numFmtId="49" fontId="31" fillId="0" borderId="4" xfId="0" applyNumberFormat="1" applyFont="1" applyBorder="1" applyAlignment="1" applyProtection="1">
      <alignment horizontal="right"/>
      <protection locked="0"/>
    </xf>
    <xf numFmtId="0" fontId="31" fillId="0" borderId="4" xfId="0" applyFont="1" applyBorder="1" applyProtection="1">
      <protection locked="0"/>
    </xf>
    <xf numFmtId="0" fontId="33" fillId="0" borderId="0" xfId="3" applyNumberFormat="1" applyFont="1" applyBorder="1" applyAlignment="1" applyProtection="1">
      <alignment horizontal="left"/>
      <protection locked="0"/>
    </xf>
    <xf numFmtId="0" fontId="34" fillId="0" borderId="0" xfId="0" applyFont="1"/>
    <xf numFmtId="0" fontId="26" fillId="0" borderId="0" xfId="0" applyFont="1" applyAlignment="1">
      <alignment horizontal="center" vertical="top"/>
    </xf>
    <xf numFmtId="0" fontId="26" fillId="0" borderId="3" xfId="0" applyFont="1" applyBorder="1" applyAlignment="1">
      <alignment vertical="top"/>
    </xf>
    <xf numFmtId="0" fontId="26" fillId="0" borderId="3" xfId="0" applyFont="1" applyBorder="1" applyAlignment="1">
      <alignment horizontal="left" vertical="top"/>
    </xf>
    <xf numFmtId="0" fontId="35" fillId="0" borderId="0" xfId="0" applyFont="1"/>
    <xf numFmtId="0" fontId="22" fillId="0" borderId="0" xfId="2" applyFont="1"/>
    <xf numFmtId="0" fontId="20" fillId="0" borderId="0" xfId="1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5" fillId="0" borderId="0" xfId="1" quotePrefix="1" applyFont="1" applyAlignment="1">
      <alignment horizontal="right"/>
    </xf>
    <xf numFmtId="0" fontId="31" fillId="0" borderId="0" xfId="0" applyFont="1" applyAlignment="1">
      <alignment horizontal="right"/>
    </xf>
    <xf numFmtId="49" fontId="31" fillId="0" borderId="0" xfId="0" applyNumberFormat="1" applyFont="1" applyAlignment="1" applyProtection="1">
      <alignment horizontal="right"/>
      <protection locked="0"/>
    </xf>
    <xf numFmtId="49" fontId="31" fillId="0" borderId="0" xfId="0" applyNumberFormat="1" applyFont="1" applyAlignment="1">
      <alignment horizontal="right"/>
    </xf>
    <xf numFmtId="0" fontId="31" fillId="2" borderId="0" xfId="0" applyFont="1" applyFill="1"/>
    <xf numFmtId="0" fontId="20" fillId="2" borderId="0" xfId="0" quotePrefix="1" applyFont="1" applyFill="1" applyAlignment="1" applyProtection="1">
      <alignment horizontal="left"/>
      <protection locked="0"/>
    </xf>
    <xf numFmtId="0" fontId="5" fillId="2" borderId="0" xfId="0" quotePrefix="1" applyFont="1" applyFill="1" applyAlignment="1" applyProtection="1">
      <alignment horizontal="left"/>
      <protection locked="0"/>
    </xf>
    <xf numFmtId="0" fontId="31" fillId="2" borderId="0" xfId="0" applyFont="1" applyFill="1" applyProtection="1">
      <protection locked="0"/>
    </xf>
    <xf numFmtId="0" fontId="31" fillId="2" borderId="0" xfId="0" quotePrefix="1" applyFont="1" applyFill="1" applyAlignment="1" applyProtection="1">
      <alignment horizontal="left"/>
      <protection locked="0"/>
    </xf>
    <xf numFmtId="0" fontId="38" fillId="0" borderId="4" xfId="0" applyFont="1" applyBorder="1" applyAlignment="1">
      <alignment horizontal="right"/>
    </xf>
    <xf numFmtId="0" fontId="38" fillId="0" borderId="4" xfId="0" applyFont="1" applyBorder="1"/>
    <xf numFmtId="164" fontId="38" fillId="0" borderId="4" xfId="0" applyNumberFormat="1" applyFont="1" applyBorder="1"/>
    <xf numFmtId="0" fontId="38" fillId="0" borderId="4" xfId="0" quotePrefix="1" applyFont="1" applyBorder="1" applyAlignment="1" applyProtection="1">
      <alignment horizontal="left"/>
      <protection locked="0"/>
    </xf>
    <xf numFmtId="0" fontId="38" fillId="0" borderId="4" xfId="0" applyFont="1" applyBorder="1" applyAlignment="1" applyProtection="1">
      <alignment horizontal="right"/>
      <protection locked="0"/>
    </xf>
    <xf numFmtId="164" fontId="8" fillId="0" borderId="0" xfId="0" applyNumberFormat="1" applyFont="1"/>
    <xf numFmtId="0" fontId="5" fillId="0" borderId="5" xfId="0" applyFont="1" applyBorder="1"/>
    <xf numFmtId="0" fontId="26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top"/>
    </xf>
    <xf numFmtId="0" fontId="8" fillId="0" borderId="0" xfId="1" applyFont="1" applyAlignment="1" applyProtection="1">
      <alignment horizontal="center"/>
      <protection locked="0"/>
    </xf>
    <xf numFmtId="0" fontId="8" fillId="0" borderId="0" xfId="1" applyFont="1" applyAlignment="1">
      <alignment horizontal="center"/>
    </xf>
    <xf numFmtId="0" fontId="8" fillId="0" borderId="2" xfId="1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1" applyFont="1" applyAlignment="1">
      <alignment horizontal="center"/>
    </xf>
    <xf numFmtId="0" fontId="38" fillId="2" borderId="0" xfId="0" applyFont="1" applyFill="1"/>
    <xf numFmtId="0" fontId="8" fillId="0" borderId="2" xfId="1" applyFont="1" applyBorder="1" applyAlignment="1">
      <alignment horizontal="right"/>
    </xf>
    <xf numFmtId="49" fontId="8" fillId="0" borderId="2" xfId="1" applyNumberFormat="1" applyFont="1" applyBorder="1" applyAlignment="1">
      <alignment horizontal="right"/>
    </xf>
    <xf numFmtId="0" fontId="5" fillId="2" borderId="0" xfId="0" applyFont="1" applyFill="1" applyAlignment="1">
      <alignment horizontal="right"/>
    </xf>
    <xf numFmtId="3" fontId="5" fillId="2" borderId="0" xfId="0" applyNumberFormat="1" applyFont="1" applyFill="1"/>
    <xf numFmtId="49" fontId="5" fillId="0" borderId="0" xfId="1" applyNumberFormat="1" applyFont="1" applyAlignment="1" applyProtection="1">
      <alignment horizontal="left"/>
      <protection locked="0"/>
    </xf>
    <xf numFmtId="0" fontId="26" fillId="0" borderId="3" xfId="0" applyFont="1" applyBorder="1" applyAlignment="1">
      <alignment horizontal="left" vertical="center"/>
    </xf>
    <xf numFmtId="49" fontId="5" fillId="0" borderId="0" xfId="1" quotePrefix="1" applyNumberFormat="1" applyFont="1" applyAlignment="1" applyProtection="1">
      <alignment horizontal="left"/>
      <protection locked="0"/>
    </xf>
    <xf numFmtId="49" fontId="5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1" quotePrefix="1" applyNumberFormat="1" applyFont="1" applyAlignment="1">
      <alignment horizontal="left"/>
    </xf>
    <xf numFmtId="49" fontId="15" fillId="0" borderId="0" xfId="1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0" xfId="1" applyNumberFormat="1" applyFont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3" fontId="5" fillId="0" borderId="0" xfId="1" applyNumberFormat="1" applyFont="1"/>
    <xf numFmtId="0" fontId="5" fillId="0" borderId="0" xfId="0" applyFont="1" applyAlignment="1" applyProtection="1">
      <alignment wrapText="1"/>
      <protection locked="0"/>
    </xf>
    <xf numFmtId="0" fontId="36" fillId="0" borderId="0" xfId="1" applyFont="1" applyAlignment="1">
      <alignment horizontal="center"/>
    </xf>
    <xf numFmtId="0" fontId="37" fillId="0" borderId="0" xfId="1" applyFont="1" applyAlignment="1">
      <alignment horizontal="left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1" fillId="0" borderId="3" xfId="0" applyFont="1" applyBorder="1"/>
    <xf numFmtId="0" fontId="19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26" fillId="0" borderId="0" xfId="1" applyFont="1" applyAlignment="1">
      <alignment horizontal="center"/>
    </xf>
  </cellXfs>
  <cellStyles count="4"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"/>
  <sheetViews>
    <sheetView zoomScaleNormal="100" workbookViewId="0">
      <selection sqref="A1:B1"/>
    </sheetView>
  </sheetViews>
  <sheetFormatPr defaultColWidth="9" defaultRowHeight="12.75" x14ac:dyDescent="0.2"/>
  <cols>
    <col min="1" max="1" width="12.125" style="22" bestFit="1" customWidth="1"/>
    <col min="2" max="2" width="87.375" style="22" customWidth="1"/>
    <col min="3" max="3" width="9.75" style="22" customWidth="1"/>
    <col min="4" max="16384" width="9" style="22"/>
  </cols>
  <sheetData>
    <row r="1" spans="1:3" ht="18.75" x14ac:dyDescent="0.3">
      <c r="A1" s="214" t="s">
        <v>674</v>
      </c>
      <c r="B1" s="214"/>
      <c r="C1" s="21"/>
    </row>
    <row r="2" spans="1:3" ht="15" x14ac:dyDescent="0.25">
      <c r="A2" s="44"/>
      <c r="B2" s="44"/>
    </row>
    <row r="3" spans="1:3" ht="15.75" x14ac:dyDescent="0.25">
      <c r="A3" s="215" t="s">
        <v>231</v>
      </c>
      <c r="B3" s="215"/>
    </row>
    <row r="4" spans="1:3" ht="15.75" x14ac:dyDescent="0.25">
      <c r="A4" s="44" t="s">
        <v>232</v>
      </c>
      <c r="B4" s="44" t="s">
        <v>457</v>
      </c>
      <c r="C4" s="23"/>
    </row>
    <row r="5" spans="1:3" ht="15.75" x14ac:dyDescent="0.25">
      <c r="A5" s="44" t="s">
        <v>233</v>
      </c>
      <c r="B5" s="44" t="s">
        <v>458</v>
      </c>
      <c r="C5" s="23"/>
    </row>
    <row r="6" spans="1:3" ht="15.75" x14ac:dyDescent="0.25">
      <c r="A6" s="44" t="s">
        <v>234</v>
      </c>
      <c r="B6" s="44" t="s">
        <v>461</v>
      </c>
      <c r="C6" s="23"/>
    </row>
    <row r="7" spans="1:3" ht="15.75" x14ac:dyDescent="0.25">
      <c r="A7" s="44" t="s">
        <v>516</v>
      </c>
      <c r="B7" s="44" t="s">
        <v>544</v>
      </c>
      <c r="C7" s="23"/>
    </row>
    <row r="8" spans="1:3" ht="15.75" x14ac:dyDescent="0.25">
      <c r="A8" s="44" t="s">
        <v>235</v>
      </c>
      <c r="B8" s="44" t="s">
        <v>505</v>
      </c>
      <c r="C8" s="23"/>
    </row>
    <row r="9" spans="1:3" ht="15.75" x14ac:dyDescent="0.25">
      <c r="A9" s="44" t="s">
        <v>236</v>
      </c>
      <c r="B9" s="44" t="s">
        <v>459</v>
      </c>
      <c r="C9" s="23"/>
    </row>
    <row r="10" spans="1:3" ht="15.75" x14ac:dyDescent="0.25">
      <c r="A10" s="44" t="s">
        <v>237</v>
      </c>
      <c r="B10" s="44" t="s">
        <v>460</v>
      </c>
      <c r="C10" s="23"/>
    </row>
    <row r="11" spans="1:3" ht="15.75" x14ac:dyDescent="0.25">
      <c r="A11" s="44" t="s">
        <v>238</v>
      </c>
      <c r="B11" s="44" t="s">
        <v>225</v>
      </c>
      <c r="C11" s="23"/>
    </row>
  </sheetData>
  <mergeCells count="2">
    <mergeCell ref="A1:B1"/>
    <mergeCell ref="A3:B3"/>
  </mergeCells>
  <pageMargins left="0.75" right="0.75" top="1" bottom="1" header="0.5" footer="0.5"/>
  <pageSetup orientation="landscape" horizontalDpi="1200" verticalDpi="1200" r:id="rId1"/>
  <headerFooter alignWithMargins="0">
    <oddHeader xml:space="preserve">&amp;C&amp;"+,Bold"&amp;K05-049Southern Illinois University Edwardsville &amp;"System,Regular"&amp;K000000
</oddHeader>
    <oddFooter xml:space="preserve">&amp;R&amp;"-,Italic"&amp;8&amp;K01+019Prepared by: SIUE Office of Institutional Research and Studies, August 2025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F190"/>
  <sheetViews>
    <sheetView topLeftCell="C1" zoomScale="110" zoomScaleNormal="110" zoomScaleSheetLayoutView="100" workbookViewId="0">
      <pane ySplit="4" topLeftCell="A5" activePane="bottomLeft" state="frozen"/>
      <selection activeCell="C1" sqref="C1"/>
      <selection pane="bottomLeft" activeCell="BC1" sqref="BC1:BC1048576"/>
    </sheetView>
  </sheetViews>
  <sheetFormatPr defaultColWidth="9" defaultRowHeight="12" x14ac:dyDescent="0.2"/>
  <cols>
    <col min="1" max="1" width="8.5" style="1" hidden="1" customWidth="1"/>
    <col min="2" max="2" width="7" style="1" hidden="1" customWidth="1"/>
    <col min="3" max="3" width="40.75" style="1" customWidth="1"/>
    <col min="4" max="4" width="6.625" style="211" customWidth="1"/>
    <col min="5" max="5" width="21.25" style="1" customWidth="1"/>
    <col min="6" max="6" width="14.125" style="5" customWidth="1"/>
    <col min="7" max="32" width="4.375" style="1" hidden="1" customWidth="1"/>
    <col min="33" max="33" width="4.875" style="1" hidden="1" customWidth="1"/>
    <col min="34" max="34" width="7.375" style="1" hidden="1" customWidth="1"/>
    <col min="35" max="35" width="6.875" style="1" customWidth="1"/>
    <col min="36" max="51" width="4.875" style="1" customWidth="1"/>
    <col min="52" max="53" width="5" style="1" customWidth="1"/>
    <col min="54" max="54" width="4.875" style="1" customWidth="1"/>
    <col min="55" max="55" width="0" style="1" hidden="1" customWidth="1"/>
    <col min="56" max="16384" width="9" style="1"/>
  </cols>
  <sheetData>
    <row r="1" spans="1:54" ht="15.75" x14ac:dyDescent="0.25">
      <c r="C1" s="217" t="s">
        <v>605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</row>
    <row r="2" spans="1:54" ht="15" x14ac:dyDescent="0.2">
      <c r="C2" s="218" t="s">
        <v>618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</row>
    <row r="3" spans="1:54" ht="15" x14ac:dyDescent="0.2">
      <c r="C3" s="188"/>
      <c r="D3" s="203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</row>
    <row r="4" spans="1:54" s="52" customFormat="1" ht="12.75" x14ac:dyDescent="0.2">
      <c r="A4" s="52" t="s">
        <v>239</v>
      </c>
      <c r="B4" s="52" t="s">
        <v>240</v>
      </c>
      <c r="C4" s="120" t="s">
        <v>267</v>
      </c>
      <c r="D4" s="121" t="s">
        <v>1</v>
      </c>
      <c r="E4" s="121" t="s">
        <v>2</v>
      </c>
      <c r="F4" s="122" t="s">
        <v>3</v>
      </c>
      <c r="G4" s="122" t="s">
        <v>4</v>
      </c>
      <c r="H4" s="122" t="s">
        <v>5</v>
      </c>
      <c r="I4" s="122" t="s">
        <v>6</v>
      </c>
      <c r="J4" s="122" t="s">
        <v>7</v>
      </c>
      <c r="K4" s="122" t="s">
        <v>8</v>
      </c>
      <c r="L4" s="122" t="s">
        <v>9</v>
      </c>
      <c r="M4" s="122" t="s">
        <v>10</v>
      </c>
      <c r="N4" s="122" t="s">
        <v>11</v>
      </c>
      <c r="O4" s="122" t="s">
        <v>12</v>
      </c>
      <c r="P4" s="122" t="s">
        <v>13</v>
      </c>
      <c r="Q4" s="122" t="s">
        <v>14</v>
      </c>
      <c r="R4" s="122" t="s">
        <v>15</v>
      </c>
      <c r="S4" s="122" t="s">
        <v>16</v>
      </c>
      <c r="T4" s="122">
        <v>1991</v>
      </c>
      <c r="U4" s="122">
        <v>1992</v>
      </c>
      <c r="V4" s="123">
        <v>1993</v>
      </c>
      <c r="W4" s="123">
        <v>1994</v>
      </c>
      <c r="X4" s="124">
        <v>1995</v>
      </c>
      <c r="Y4" s="124">
        <v>1996</v>
      </c>
      <c r="Z4" s="124">
        <v>1997</v>
      </c>
      <c r="AA4" s="124">
        <v>1998</v>
      </c>
      <c r="AB4" s="124">
        <v>1999</v>
      </c>
      <c r="AC4" s="124">
        <v>2000</v>
      </c>
      <c r="AD4" s="124">
        <v>2001</v>
      </c>
      <c r="AE4" s="124">
        <v>2002</v>
      </c>
      <c r="AF4" s="124">
        <v>2003</v>
      </c>
      <c r="AG4" s="123">
        <v>2004</v>
      </c>
      <c r="AH4" s="123">
        <v>2005</v>
      </c>
      <c r="AI4" s="123">
        <v>2006</v>
      </c>
      <c r="AJ4" s="123">
        <v>2007</v>
      </c>
      <c r="AK4" s="123">
        <v>2008</v>
      </c>
      <c r="AL4" s="123">
        <v>2009</v>
      </c>
      <c r="AM4" s="123">
        <v>2010</v>
      </c>
      <c r="AN4" s="123">
        <v>2011</v>
      </c>
      <c r="AO4" s="123">
        <v>2012</v>
      </c>
      <c r="AP4" s="123">
        <v>2013</v>
      </c>
      <c r="AQ4" s="123">
        <v>2014</v>
      </c>
      <c r="AR4" s="123">
        <v>2015</v>
      </c>
      <c r="AS4" s="123">
        <v>2016</v>
      </c>
      <c r="AT4" s="123">
        <v>2017</v>
      </c>
      <c r="AU4" s="123">
        <v>2018</v>
      </c>
      <c r="AV4" s="123">
        <v>2019</v>
      </c>
      <c r="AW4" s="123">
        <v>2020</v>
      </c>
      <c r="AX4" s="123">
        <v>2021</v>
      </c>
      <c r="AY4" s="123">
        <v>2022</v>
      </c>
      <c r="AZ4" s="123">
        <v>2023</v>
      </c>
      <c r="BA4" s="123">
        <v>2024</v>
      </c>
      <c r="BB4" s="123">
        <v>2025</v>
      </c>
    </row>
    <row r="5" spans="1:54" s="28" customFormat="1" ht="15" x14ac:dyDescent="0.25">
      <c r="A5" s="28" t="s">
        <v>241</v>
      </c>
      <c r="B5" s="28" t="s">
        <v>21</v>
      </c>
      <c r="C5" s="29" t="s">
        <v>425</v>
      </c>
      <c r="D5" s="33"/>
      <c r="E5" s="30"/>
      <c r="F5" s="31" t="s">
        <v>21</v>
      </c>
      <c r="G5" s="32">
        <v>465</v>
      </c>
      <c r="H5" s="32">
        <v>407</v>
      </c>
      <c r="I5" s="32">
        <v>415</v>
      </c>
      <c r="J5" s="32">
        <v>411</v>
      </c>
      <c r="K5" s="32">
        <v>424</v>
      </c>
      <c r="L5" s="32">
        <v>392</v>
      </c>
      <c r="M5" s="32">
        <v>371</v>
      </c>
      <c r="N5" s="32">
        <v>387</v>
      </c>
      <c r="O5" s="32">
        <v>353</v>
      </c>
      <c r="P5" s="32">
        <v>349</v>
      </c>
      <c r="Q5" s="32">
        <v>344</v>
      </c>
      <c r="R5" s="32">
        <v>396</v>
      </c>
      <c r="S5" s="32">
        <v>381</v>
      </c>
      <c r="T5" s="32">
        <v>438</v>
      </c>
      <c r="U5" s="32">
        <v>506</v>
      </c>
      <c r="V5" s="32">
        <v>464</v>
      </c>
      <c r="W5" s="32">
        <v>461</v>
      </c>
      <c r="X5" s="32">
        <v>503</v>
      </c>
      <c r="Y5" s="32">
        <v>445</v>
      </c>
      <c r="Z5" s="32">
        <v>523</v>
      </c>
      <c r="AA5" s="32">
        <v>550</v>
      </c>
      <c r="AB5" s="32">
        <v>540</v>
      </c>
      <c r="AC5" s="32">
        <v>567</v>
      </c>
      <c r="AD5" s="32">
        <v>641</v>
      </c>
      <c r="AE5" s="32">
        <v>677</v>
      </c>
      <c r="AF5" s="32">
        <v>641</v>
      </c>
      <c r="AG5" s="32">
        <v>716</v>
      </c>
      <c r="AH5" s="32">
        <v>735</v>
      </c>
      <c r="AI5" s="32">
        <v>802</v>
      </c>
      <c r="AJ5" s="32">
        <v>879</v>
      </c>
      <c r="AK5" s="32">
        <v>868</v>
      </c>
      <c r="AL5" s="32">
        <v>929</v>
      </c>
      <c r="AM5" s="32">
        <v>871</v>
      </c>
      <c r="AN5" s="32">
        <v>891</v>
      </c>
      <c r="AO5" s="32">
        <v>884</v>
      </c>
      <c r="AP5" s="32">
        <v>927</v>
      </c>
      <c r="AQ5" s="32">
        <v>836</v>
      </c>
      <c r="AR5" s="32">
        <v>797</v>
      </c>
      <c r="AS5" s="32">
        <v>806</v>
      </c>
      <c r="AT5" s="32">
        <v>780</v>
      </c>
      <c r="AU5" s="32">
        <v>843</v>
      </c>
      <c r="AV5" s="32">
        <v>829</v>
      </c>
      <c r="AW5" s="32">
        <f>SUM(AW6:AW9,AW13,AW14,AW23,AW32,AW33:AW34,AW37,AW41,AW48,AW50,AW53:AW56,AW61,AW69,AW79,AW82,AW84,AW89:AW90,AW92,AW96)</f>
        <v>865</v>
      </c>
      <c r="AX5" s="32">
        <f>SUM(AX6:AX9,AX13,AX14,AX23,AX32:AX34,AX37,AX41,AX48,AX50,AX53:AX56,AX61,AX69,AX79,AX82:AX84,AX89:AX92,AX96)</f>
        <v>727</v>
      </c>
      <c r="AY5" s="32">
        <f>SUM(AY6:AY9,AY13,AY14,AY23,AY32:AY34,AY37,AY41,AY48,AY50,AY53:AY56,AY61,AY69,AY79,AY82:AY84,AY89:AY92,AY96)</f>
        <v>724</v>
      </c>
      <c r="AZ5" s="32">
        <f>SUM(AZ6:AZ9,AZ13,AZ14,AZ23,AZ32:AZ34,AZ37,AZ41,AZ48,AZ50,AZ53:AZ56,AZ61,AZ69,AZ79,AZ82:AZ84,AZ89:AZ92,AZ96)</f>
        <v>642</v>
      </c>
      <c r="BA5" s="32">
        <f>SUM(BA6:BA9,BA13,BA14,BA23,BA32:BA34,BA37,BA41,BA48,BA50,BA53:BA56,BA61,BA69,BA79,BA82:BA84,BA89:BA92,BA96)</f>
        <v>647</v>
      </c>
      <c r="BB5" s="32">
        <f>SUM(BB6:BB9,BB13,BB14,BB23,BB32:BB34,BB37,BB41,BB48,BB50,BB53:BB56,BB61,BB69,BB79,BB82:BB84,BB89:BB92,BB96)</f>
        <v>648</v>
      </c>
    </row>
    <row r="6" spans="1:54" s="52" customFormat="1" ht="12.75" x14ac:dyDescent="0.2">
      <c r="A6" s="52" t="s">
        <v>241</v>
      </c>
      <c r="B6" s="52" t="s">
        <v>248</v>
      </c>
      <c r="C6" s="80" t="s">
        <v>18</v>
      </c>
      <c r="D6" s="202" t="s">
        <v>17</v>
      </c>
      <c r="E6" s="9" t="s">
        <v>18</v>
      </c>
      <c r="F6" s="55" t="s">
        <v>21</v>
      </c>
      <c r="G6" s="9">
        <v>9</v>
      </c>
      <c r="H6" s="9">
        <v>9</v>
      </c>
      <c r="I6" s="9">
        <v>5</v>
      </c>
      <c r="J6" s="9">
        <v>5</v>
      </c>
      <c r="K6" s="9">
        <v>5</v>
      </c>
      <c r="L6" s="9">
        <v>6</v>
      </c>
      <c r="M6" s="9">
        <v>6</v>
      </c>
      <c r="N6" s="9">
        <v>4</v>
      </c>
      <c r="O6" s="9">
        <v>4</v>
      </c>
      <c r="P6" s="9">
        <v>3</v>
      </c>
      <c r="Q6" s="9">
        <v>4</v>
      </c>
      <c r="R6" s="9">
        <v>4</v>
      </c>
      <c r="S6" s="9">
        <v>3</v>
      </c>
      <c r="T6" s="9">
        <v>10</v>
      </c>
      <c r="U6" s="9">
        <v>6</v>
      </c>
      <c r="V6" s="14">
        <v>8</v>
      </c>
      <c r="W6" s="14">
        <v>6</v>
      </c>
      <c r="X6" s="14">
        <v>14</v>
      </c>
      <c r="Y6" s="14">
        <v>10</v>
      </c>
      <c r="Z6" s="14">
        <v>8</v>
      </c>
      <c r="AA6" s="14">
        <v>12</v>
      </c>
      <c r="AB6" s="14">
        <v>16</v>
      </c>
      <c r="AC6" s="14">
        <v>9</v>
      </c>
      <c r="AD6" s="14">
        <v>15</v>
      </c>
      <c r="AE6" s="14">
        <v>9</v>
      </c>
      <c r="AF6" s="14">
        <v>9</v>
      </c>
      <c r="AG6" s="14">
        <v>3</v>
      </c>
      <c r="AH6" s="14">
        <v>15</v>
      </c>
      <c r="AI6" s="14">
        <v>10</v>
      </c>
      <c r="AJ6" s="14">
        <v>14</v>
      </c>
      <c r="AK6" s="14">
        <v>13</v>
      </c>
      <c r="AL6" s="14">
        <v>13</v>
      </c>
      <c r="AM6" s="14">
        <v>6</v>
      </c>
      <c r="AN6" s="14">
        <v>14</v>
      </c>
      <c r="AO6" s="14">
        <v>12</v>
      </c>
      <c r="AP6" s="14">
        <v>23</v>
      </c>
      <c r="AQ6" s="14">
        <v>21</v>
      </c>
      <c r="AR6" s="14">
        <v>17</v>
      </c>
      <c r="AS6" s="14">
        <v>13</v>
      </c>
      <c r="AT6" s="52">
        <v>17</v>
      </c>
      <c r="AU6" s="52">
        <v>13</v>
      </c>
      <c r="AV6" s="52">
        <v>17</v>
      </c>
      <c r="AW6" s="52">
        <v>19</v>
      </c>
      <c r="AX6" s="52">
        <v>5</v>
      </c>
      <c r="AY6" s="52">
        <v>17</v>
      </c>
      <c r="AZ6" s="52">
        <v>9</v>
      </c>
      <c r="BA6" s="52">
        <v>6</v>
      </c>
      <c r="BB6" s="52">
        <v>15</v>
      </c>
    </row>
    <row r="7" spans="1:54" s="52" customFormat="1" ht="12.75" x14ac:dyDescent="0.2">
      <c r="A7" s="52" t="s">
        <v>241</v>
      </c>
      <c r="B7" s="52" t="s">
        <v>386</v>
      </c>
      <c r="C7" s="129" t="s">
        <v>387</v>
      </c>
      <c r="D7" s="202" t="s">
        <v>389</v>
      </c>
      <c r="E7" s="9" t="s">
        <v>387</v>
      </c>
      <c r="F7" s="55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>
        <v>26</v>
      </c>
      <c r="AS7" s="14">
        <v>50</v>
      </c>
      <c r="AT7" s="52">
        <v>55</v>
      </c>
      <c r="AU7" s="52">
        <v>52</v>
      </c>
      <c r="AV7" s="52">
        <v>39</v>
      </c>
      <c r="AW7" s="52">
        <v>51</v>
      </c>
      <c r="AX7" s="52">
        <v>43</v>
      </c>
      <c r="AY7" s="52">
        <v>53</v>
      </c>
      <c r="AZ7" s="52">
        <v>33</v>
      </c>
      <c r="BA7" s="52">
        <v>37</v>
      </c>
      <c r="BB7" s="52">
        <v>29</v>
      </c>
    </row>
    <row r="8" spans="1:54" s="52" customFormat="1" ht="12.75" x14ac:dyDescent="0.2">
      <c r="A8" s="52" t="s">
        <v>241</v>
      </c>
      <c r="B8" s="52" t="s">
        <v>388</v>
      </c>
      <c r="C8" s="129"/>
      <c r="D8" s="204" t="s">
        <v>724</v>
      </c>
      <c r="E8" s="9" t="s">
        <v>498</v>
      </c>
      <c r="F8" s="55"/>
      <c r="G8" s="9">
        <v>14</v>
      </c>
      <c r="H8" s="9">
        <v>11</v>
      </c>
      <c r="I8" s="9">
        <v>18</v>
      </c>
      <c r="J8" s="9">
        <v>16</v>
      </c>
      <c r="K8" s="9">
        <v>28</v>
      </c>
      <c r="L8" s="9">
        <v>22</v>
      </c>
      <c r="M8" s="9">
        <v>25</v>
      </c>
      <c r="N8" s="9">
        <v>28</v>
      </c>
      <c r="O8" s="9">
        <v>28</v>
      </c>
      <c r="P8" s="9">
        <v>32</v>
      </c>
      <c r="Q8" s="9">
        <v>25</v>
      </c>
      <c r="R8" s="9">
        <v>28</v>
      </c>
      <c r="S8" s="9">
        <v>33</v>
      </c>
      <c r="T8" s="9">
        <v>30</v>
      </c>
      <c r="U8" s="9">
        <v>40</v>
      </c>
      <c r="V8" s="14">
        <v>35</v>
      </c>
      <c r="W8" s="14">
        <v>32</v>
      </c>
      <c r="X8" s="14">
        <v>25</v>
      </c>
      <c r="Y8" s="14">
        <v>29</v>
      </c>
      <c r="Z8" s="14">
        <v>34</v>
      </c>
      <c r="AA8" s="14">
        <v>29</v>
      </c>
      <c r="AB8" s="14">
        <v>37</v>
      </c>
      <c r="AC8" s="14">
        <v>31</v>
      </c>
      <c r="AD8" s="14">
        <v>36</v>
      </c>
      <c r="AE8" s="14">
        <v>32</v>
      </c>
      <c r="AF8" s="14">
        <v>35</v>
      </c>
      <c r="AG8" s="14">
        <v>41</v>
      </c>
      <c r="AH8" s="14">
        <v>41</v>
      </c>
      <c r="AI8" s="14">
        <v>42</v>
      </c>
      <c r="AJ8" s="14">
        <v>58</v>
      </c>
      <c r="AK8" s="14">
        <v>48</v>
      </c>
      <c r="AL8" s="14">
        <v>54</v>
      </c>
      <c r="AM8" s="14">
        <v>56</v>
      </c>
      <c r="AN8" s="14">
        <v>59</v>
      </c>
      <c r="AO8" s="14">
        <v>45</v>
      </c>
      <c r="AP8" s="14">
        <v>65</v>
      </c>
      <c r="AQ8" s="14">
        <v>59</v>
      </c>
      <c r="AR8" s="14">
        <v>23</v>
      </c>
      <c r="AS8" s="14">
        <v>2</v>
      </c>
      <c r="AT8" s="52">
        <v>1</v>
      </c>
      <c r="AU8" s="52">
        <v>0</v>
      </c>
      <c r="AV8" s="52">
        <v>0</v>
      </c>
      <c r="AW8" s="52">
        <v>1</v>
      </c>
      <c r="AX8" s="52">
        <v>1</v>
      </c>
    </row>
    <row r="9" spans="1:54" s="52" customFormat="1" ht="12.75" x14ac:dyDescent="0.2">
      <c r="A9" s="52" t="s">
        <v>241</v>
      </c>
      <c r="B9" s="52" t="s">
        <v>360</v>
      </c>
      <c r="C9" s="9" t="s">
        <v>209</v>
      </c>
      <c r="D9" s="202" t="s">
        <v>19</v>
      </c>
      <c r="E9" s="9" t="s">
        <v>20</v>
      </c>
      <c r="F9" s="55" t="s">
        <v>21</v>
      </c>
      <c r="G9" s="9">
        <v>50</v>
      </c>
      <c r="H9" s="9">
        <v>24</v>
      </c>
      <c r="I9" s="9">
        <v>33</v>
      </c>
      <c r="J9" s="9">
        <v>23</v>
      </c>
      <c r="K9" s="9">
        <v>26</v>
      </c>
      <c r="L9" s="9">
        <v>22</v>
      </c>
      <c r="M9" s="9">
        <v>27</v>
      </c>
      <c r="N9" s="9">
        <v>30</v>
      </c>
      <c r="O9" s="9">
        <v>17</v>
      </c>
      <c r="P9" s="9">
        <v>13</v>
      </c>
      <c r="Q9" s="9">
        <v>16</v>
      </c>
      <c r="R9" s="9">
        <v>16</v>
      </c>
      <c r="S9" s="9">
        <v>14</v>
      </c>
      <c r="T9" s="9">
        <v>23</v>
      </c>
      <c r="U9" s="9">
        <v>20</v>
      </c>
      <c r="V9" s="9">
        <v>23</v>
      </c>
      <c r="W9" s="14">
        <v>16</v>
      </c>
      <c r="X9" s="14">
        <v>24</v>
      </c>
      <c r="Y9" s="14">
        <v>19</v>
      </c>
      <c r="Z9" s="14">
        <v>28</v>
      </c>
      <c r="AA9" s="14">
        <v>32</v>
      </c>
      <c r="AB9" s="14">
        <v>30</v>
      </c>
      <c r="AC9" s="14">
        <v>31</v>
      </c>
      <c r="AD9" s="14">
        <v>52</v>
      </c>
      <c r="AE9" s="14">
        <v>47</v>
      </c>
      <c r="AF9" s="14">
        <v>40</v>
      </c>
      <c r="AG9" s="14">
        <v>42</v>
      </c>
      <c r="AH9" s="14">
        <v>59</v>
      </c>
      <c r="AI9" s="14">
        <v>51</v>
      </c>
      <c r="AJ9" s="14">
        <v>36</v>
      </c>
      <c r="AK9" s="14">
        <v>37</v>
      </c>
      <c r="AL9" s="14">
        <v>41</v>
      </c>
      <c r="AM9" s="14">
        <v>29</v>
      </c>
      <c r="AN9" s="14">
        <v>37</v>
      </c>
      <c r="AO9" s="14">
        <v>28</v>
      </c>
      <c r="AP9" s="14">
        <v>29</v>
      </c>
      <c r="AQ9" s="14">
        <v>41</v>
      </c>
      <c r="AR9" s="14">
        <v>32</v>
      </c>
      <c r="AS9" s="14">
        <v>28</v>
      </c>
      <c r="AT9" s="52">
        <v>24</v>
      </c>
      <c r="AU9" s="52">
        <v>38</v>
      </c>
      <c r="AV9" s="52">
        <v>24</v>
      </c>
      <c r="AW9" s="52">
        <f t="shared" ref="AW9:AZ9" si="0">SUM(AW10:AW12)</f>
        <v>19</v>
      </c>
      <c r="AX9" s="52">
        <f t="shared" si="0"/>
        <v>18</v>
      </c>
      <c r="AY9" s="52">
        <f t="shared" si="0"/>
        <v>24</v>
      </c>
      <c r="AZ9" s="52">
        <f t="shared" si="0"/>
        <v>17</v>
      </c>
      <c r="BA9" s="52">
        <f t="shared" ref="BA9:BB9" si="1">SUM(BA10:BA12)</f>
        <v>25</v>
      </c>
      <c r="BB9" s="52">
        <f t="shared" si="1"/>
        <v>30</v>
      </c>
    </row>
    <row r="10" spans="1:54" s="52" customFormat="1" ht="12.75" x14ac:dyDescent="0.2">
      <c r="A10" s="52" t="s">
        <v>241</v>
      </c>
      <c r="B10" s="52" t="s">
        <v>361</v>
      </c>
      <c r="C10" s="9"/>
      <c r="D10" s="202"/>
      <c r="E10" s="86"/>
      <c r="F10" s="87" t="s">
        <v>22</v>
      </c>
      <c r="G10" s="88">
        <v>20</v>
      </c>
      <c r="H10" s="88">
        <v>10</v>
      </c>
      <c r="I10" s="88">
        <v>11</v>
      </c>
      <c r="J10" s="88">
        <v>8</v>
      </c>
      <c r="K10" s="88">
        <v>6</v>
      </c>
      <c r="L10" s="88">
        <v>6</v>
      </c>
      <c r="M10" s="88">
        <v>8</v>
      </c>
      <c r="N10" s="88">
        <v>4</v>
      </c>
      <c r="O10" s="88">
        <v>5</v>
      </c>
      <c r="P10" s="88">
        <v>0</v>
      </c>
      <c r="Q10" s="88">
        <v>3</v>
      </c>
      <c r="R10" s="88">
        <v>3</v>
      </c>
      <c r="S10" s="88">
        <v>1</v>
      </c>
      <c r="T10" s="88">
        <v>3</v>
      </c>
      <c r="U10" s="88">
        <v>2</v>
      </c>
      <c r="V10" s="86">
        <v>1</v>
      </c>
      <c r="W10" s="86">
        <v>0</v>
      </c>
      <c r="X10" s="86">
        <v>1</v>
      </c>
      <c r="Y10" s="86">
        <v>5</v>
      </c>
      <c r="Z10" s="86">
        <v>3</v>
      </c>
      <c r="AA10" s="86">
        <v>2</v>
      </c>
      <c r="AB10" s="86">
        <v>7</v>
      </c>
      <c r="AC10" s="86">
        <v>6</v>
      </c>
      <c r="AD10" s="86">
        <v>14</v>
      </c>
      <c r="AE10" s="86">
        <v>13</v>
      </c>
      <c r="AF10" s="86">
        <v>13</v>
      </c>
      <c r="AG10" s="86">
        <v>12</v>
      </c>
      <c r="AH10" s="86">
        <v>17</v>
      </c>
      <c r="AI10" s="86">
        <v>15</v>
      </c>
      <c r="AJ10" s="86">
        <v>14</v>
      </c>
      <c r="AK10" s="86">
        <v>10</v>
      </c>
      <c r="AL10" s="86">
        <v>12</v>
      </c>
      <c r="AM10" s="86">
        <v>7</v>
      </c>
      <c r="AN10" s="86">
        <v>10</v>
      </c>
      <c r="AO10" s="86">
        <v>9</v>
      </c>
      <c r="AP10" s="86">
        <v>8</v>
      </c>
      <c r="AQ10" s="89">
        <v>7</v>
      </c>
      <c r="AR10" s="89">
        <v>9</v>
      </c>
      <c r="AS10" s="89">
        <v>2</v>
      </c>
      <c r="AT10" s="96">
        <v>0</v>
      </c>
      <c r="AU10" s="96">
        <v>7</v>
      </c>
      <c r="AV10" s="96">
        <v>6</v>
      </c>
      <c r="AW10" s="96">
        <v>3</v>
      </c>
      <c r="AX10" s="96">
        <v>4</v>
      </c>
      <c r="AY10" s="96">
        <v>6</v>
      </c>
      <c r="AZ10" s="96">
        <v>3</v>
      </c>
      <c r="BA10" s="96">
        <v>5</v>
      </c>
      <c r="BB10" s="96">
        <v>9</v>
      </c>
    </row>
    <row r="11" spans="1:54" s="52" customFormat="1" ht="12.75" x14ac:dyDescent="0.2">
      <c r="A11" s="52" t="s">
        <v>241</v>
      </c>
      <c r="B11" s="52" t="s">
        <v>361</v>
      </c>
      <c r="C11" s="9"/>
      <c r="D11" s="202"/>
      <c r="E11" s="86"/>
      <c r="F11" s="87" t="s">
        <v>23</v>
      </c>
      <c r="G11" s="88">
        <v>2</v>
      </c>
      <c r="H11" s="88">
        <v>4</v>
      </c>
      <c r="I11" s="88">
        <v>4</v>
      </c>
      <c r="J11" s="88">
        <v>2</v>
      </c>
      <c r="K11" s="88">
        <v>1</v>
      </c>
      <c r="L11" s="88">
        <v>0</v>
      </c>
      <c r="M11" s="88">
        <v>2</v>
      </c>
      <c r="N11" s="88">
        <v>0</v>
      </c>
      <c r="O11" s="88">
        <v>1</v>
      </c>
      <c r="P11" s="88">
        <v>2</v>
      </c>
      <c r="Q11" s="88">
        <v>1</v>
      </c>
      <c r="R11" s="88">
        <v>2</v>
      </c>
      <c r="S11" s="88">
        <v>1</v>
      </c>
      <c r="T11" s="88">
        <v>0</v>
      </c>
      <c r="U11" s="88">
        <v>0</v>
      </c>
      <c r="V11" s="86">
        <v>5</v>
      </c>
      <c r="W11" s="86">
        <v>1</v>
      </c>
      <c r="X11" s="86">
        <v>2</v>
      </c>
      <c r="Y11" s="86">
        <v>1</v>
      </c>
      <c r="Z11" s="86">
        <v>5</v>
      </c>
      <c r="AA11" s="86">
        <v>4</v>
      </c>
      <c r="AB11" s="86">
        <v>2</v>
      </c>
      <c r="AC11" s="86">
        <v>0</v>
      </c>
      <c r="AD11" s="86">
        <v>3</v>
      </c>
      <c r="AE11" s="86">
        <v>1</v>
      </c>
      <c r="AF11" s="86">
        <v>2</v>
      </c>
      <c r="AG11" s="86">
        <v>3</v>
      </c>
      <c r="AH11" s="86">
        <v>2</v>
      </c>
      <c r="AI11" s="86">
        <v>4</v>
      </c>
      <c r="AJ11" s="86">
        <v>0</v>
      </c>
      <c r="AK11" s="86">
        <v>5</v>
      </c>
      <c r="AL11" s="86">
        <v>9</v>
      </c>
      <c r="AM11" s="86">
        <v>7</v>
      </c>
      <c r="AN11" s="86">
        <v>3</v>
      </c>
      <c r="AO11" s="86">
        <v>4</v>
      </c>
      <c r="AP11" s="86">
        <v>4</v>
      </c>
      <c r="AQ11" s="89">
        <v>6</v>
      </c>
      <c r="AR11" s="89">
        <v>3</v>
      </c>
      <c r="AS11" s="89">
        <v>5</v>
      </c>
      <c r="AT11" s="96">
        <v>1</v>
      </c>
      <c r="AU11" s="96">
        <v>6</v>
      </c>
      <c r="AV11" s="96">
        <v>2</v>
      </c>
      <c r="AW11" s="96">
        <v>2</v>
      </c>
      <c r="AX11" s="96">
        <v>1</v>
      </c>
      <c r="AY11" s="96">
        <v>0</v>
      </c>
      <c r="AZ11" s="96">
        <v>1</v>
      </c>
      <c r="BA11" s="96">
        <v>0</v>
      </c>
      <c r="BB11" s="96">
        <v>3</v>
      </c>
    </row>
    <row r="12" spans="1:54" s="52" customFormat="1" ht="12.75" x14ac:dyDescent="0.2">
      <c r="A12" s="52" t="s">
        <v>241</v>
      </c>
      <c r="B12" s="52" t="s">
        <v>361</v>
      </c>
      <c r="C12" s="9"/>
      <c r="D12" s="202"/>
      <c r="E12" s="86"/>
      <c r="F12" s="87" t="s">
        <v>24</v>
      </c>
      <c r="G12" s="88">
        <v>28</v>
      </c>
      <c r="H12" s="88">
        <v>10</v>
      </c>
      <c r="I12" s="88">
        <v>18</v>
      </c>
      <c r="J12" s="88">
        <v>13</v>
      </c>
      <c r="K12" s="88">
        <v>19</v>
      </c>
      <c r="L12" s="88">
        <v>16</v>
      </c>
      <c r="M12" s="88">
        <v>17</v>
      </c>
      <c r="N12" s="88">
        <v>26</v>
      </c>
      <c r="O12" s="88">
        <v>11</v>
      </c>
      <c r="P12" s="88">
        <v>11</v>
      </c>
      <c r="Q12" s="88">
        <v>12</v>
      </c>
      <c r="R12" s="88">
        <v>11</v>
      </c>
      <c r="S12" s="88">
        <v>12</v>
      </c>
      <c r="T12" s="88">
        <v>20</v>
      </c>
      <c r="U12" s="88">
        <v>18</v>
      </c>
      <c r="V12" s="86">
        <v>17</v>
      </c>
      <c r="W12" s="86">
        <v>15</v>
      </c>
      <c r="X12" s="86">
        <v>21</v>
      </c>
      <c r="Y12" s="86">
        <v>13</v>
      </c>
      <c r="Z12" s="86">
        <v>20</v>
      </c>
      <c r="AA12" s="86">
        <v>26</v>
      </c>
      <c r="AB12" s="86">
        <v>21</v>
      </c>
      <c r="AC12" s="86">
        <v>25</v>
      </c>
      <c r="AD12" s="86">
        <v>35</v>
      </c>
      <c r="AE12" s="86">
        <v>33</v>
      </c>
      <c r="AF12" s="86">
        <v>25</v>
      </c>
      <c r="AG12" s="86">
        <v>27</v>
      </c>
      <c r="AH12" s="86">
        <v>40</v>
      </c>
      <c r="AI12" s="86">
        <v>32</v>
      </c>
      <c r="AJ12" s="86">
        <v>22</v>
      </c>
      <c r="AK12" s="86">
        <v>22</v>
      </c>
      <c r="AL12" s="86">
        <v>20</v>
      </c>
      <c r="AM12" s="86">
        <v>15</v>
      </c>
      <c r="AN12" s="86">
        <v>24</v>
      </c>
      <c r="AO12" s="86">
        <v>15</v>
      </c>
      <c r="AP12" s="86">
        <v>17</v>
      </c>
      <c r="AQ12" s="89">
        <v>28</v>
      </c>
      <c r="AR12" s="89">
        <v>20</v>
      </c>
      <c r="AS12" s="89">
        <v>21</v>
      </c>
      <c r="AT12" s="96">
        <v>23</v>
      </c>
      <c r="AU12" s="96">
        <v>25</v>
      </c>
      <c r="AV12" s="96">
        <v>16</v>
      </c>
      <c r="AW12" s="96">
        <v>14</v>
      </c>
      <c r="AX12" s="96">
        <v>13</v>
      </c>
      <c r="AY12" s="96">
        <v>18</v>
      </c>
      <c r="AZ12" s="96">
        <v>13</v>
      </c>
      <c r="BA12" s="96">
        <v>20</v>
      </c>
      <c r="BB12" s="96">
        <v>18</v>
      </c>
    </row>
    <row r="13" spans="1:54" s="52" customFormat="1" ht="12.75" x14ac:dyDescent="0.2">
      <c r="A13" s="52" t="s">
        <v>241</v>
      </c>
      <c r="B13" s="52" t="s">
        <v>249</v>
      </c>
      <c r="C13" s="9" t="s">
        <v>209</v>
      </c>
      <c r="D13" s="202" t="s">
        <v>25</v>
      </c>
      <c r="E13" s="9" t="s">
        <v>409</v>
      </c>
      <c r="F13" s="55" t="s">
        <v>21</v>
      </c>
      <c r="G13" s="9">
        <v>8</v>
      </c>
      <c r="H13" s="9">
        <v>2</v>
      </c>
      <c r="I13" s="9">
        <v>1</v>
      </c>
      <c r="J13" s="9">
        <v>1</v>
      </c>
      <c r="K13" s="9">
        <v>8</v>
      </c>
      <c r="L13" s="9">
        <v>7</v>
      </c>
      <c r="M13" s="9">
        <v>4</v>
      </c>
      <c r="N13" s="9">
        <v>9</v>
      </c>
      <c r="O13" s="9">
        <v>8</v>
      </c>
      <c r="P13" s="9">
        <v>4</v>
      </c>
      <c r="Q13" s="9">
        <v>8</v>
      </c>
      <c r="R13" s="9">
        <v>8</v>
      </c>
      <c r="S13" s="9">
        <v>13</v>
      </c>
      <c r="T13" s="9">
        <v>7</v>
      </c>
      <c r="U13" s="9">
        <v>11</v>
      </c>
      <c r="V13" s="14">
        <v>15</v>
      </c>
      <c r="W13" s="14">
        <v>10</v>
      </c>
      <c r="X13" s="14">
        <v>7</v>
      </c>
      <c r="Y13" s="14">
        <v>13</v>
      </c>
      <c r="Z13" s="14">
        <v>10</v>
      </c>
      <c r="AA13" s="14">
        <v>11</v>
      </c>
      <c r="AB13" s="14">
        <v>10</v>
      </c>
      <c r="AC13" s="14">
        <v>15</v>
      </c>
      <c r="AD13" s="14">
        <v>14</v>
      </c>
      <c r="AE13" s="14">
        <v>3</v>
      </c>
      <c r="AF13" s="14">
        <v>17</v>
      </c>
      <c r="AG13" s="14">
        <v>14</v>
      </c>
      <c r="AH13" s="14">
        <v>12</v>
      </c>
      <c r="AI13" s="14">
        <v>19</v>
      </c>
      <c r="AJ13" s="14">
        <v>13</v>
      </c>
      <c r="AK13" s="14">
        <v>23</v>
      </c>
      <c r="AL13" s="14">
        <v>22</v>
      </c>
      <c r="AM13" s="14">
        <v>28</v>
      </c>
      <c r="AN13" s="14">
        <v>25</v>
      </c>
      <c r="AO13" s="14">
        <v>15</v>
      </c>
      <c r="AP13" s="14">
        <v>28</v>
      </c>
      <c r="AQ13" s="169">
        <v>12</v>
      </c>
      <c r="AR13" s="169">
        <v>23</v>
      </c>
      <c r="AS13" s="169">
        <v>12</v>
      </c>
      <c r="AT13" s="52">
        <v>21</v>
      </c>
      <c r="AU13" s="52">
        <v>16</v>
      </c>
      <c r="AV13" s="52">
        <v>17</v>
      </c>
      <c r="AW13" s="52">
        <v>16</v>
      </c>
      <c r="AX13" s="52">
        <v>17</v>
      </c>
      <c r="AY13" s="52">
        <v>13</v>
      </c>
      <c r="AZ13" s="52">
        <v>8</v>
      </c>
      <c r="BA13" s="52">
        <v>16</v>
      </c>
      <c r="BB13" s="52">
        <v>18</v>
      </c>
    </row>
    <row r="14" spans="1:54" s="52" customFormat="1" ht="12.75" x14ac:dyDescent="0.2">
      <c r="A14" s="52" t="s">
        <v>241</v>
      </c>
      <c r="B14" s="52" t="s">
        <v>242</v>
      </c>
      <c r="C14" s="80" t="s">
        <v>94</v>
      </c>
      <c r="D14" s="202" t="s">
        <v>26</v>
      </c>
      <c r="E14" s="9" t="s">
        <v>27</v>
      </c>
      <c r="F14" s="55" t="s">
        <v>21</v>
      </c>
      <c r="G14" s="9">
        <v>53</v>
      </c>
      <c r="H14" s="9">
        <v>43</v>
      </c>
      <c r="I14" s="9">
        <v>31</v>
      </c>
      <c r="J14" s="9">
        <v>59</v>
      </c>
      <c r="K14" s="9">
        <v>42</v>
      </c>
      <c r="L14" s="9">
        <v>53</v>
      </c>
      <c r="M14" s="9">
        <v>37</v>
      </c>
      <c r="N14" s="9">
        <v>50</v>
      </c>
      <c r="O14" s="9">
        <v>37</v>
      </c>
      <c r="P14" s="9">
        <v>46</v>
      </c>
      <c r="Q14" s="9">
        <v>47</v>
      </c>
      <c r="R14" s="9">
        <v>39</v>
      </c>
      <c r="S14" s="9">
        <v>31</v>
      </c>
      <c r="T14" s="9">
        <v>49</v>
      </c>
      <c r="U14" s="9">
        <v>62</v>
      </c>
      <c r="V14" s="9">
        <v>45</v>
      </c>
      <c r="W14" s="14">
        <v>61</v>
      </c>
      <c r="X14" s="14">
        <v>80</v>
      </c>
      <c r="Y14" s="14">
        <v>50</v>
      </c>
      <c r="Z14" s="14">
        <v>59</v>
      </c>
      <c r="AA14" s="14">
        <v>90</v>
      </c>
      <c r="AB14" s="14">
        <v>82</v>
      </c>
      <c r="AC14" s="14">
        <v>88</v>
      </c>
      <c r="AD14" s="14">
        <v>79</v>
      </c>
      <c r="AE14" s="14">
        <v>110</v>
      </c>
      <c r="AF14" s="14">
        <v>87</v>
      </c>
      <c r="AG14" s="14">
        <v>92</v>
      </c>
      <c r="AH14" s="14">
        <v>92</v>
      </c>
      <c r="AI14" s="14">
        <v>125</v>
      </c>
      <c r="AJ14" s="14">
        <v>138</v>
      </c>
      <c r="AK14" s="14">
        <v>161</v>
      </c>
      <c r="AL14" s="14">
        <v>136</v>
      </c>
      <c r="AM14" s="14">
        <v>167</v>
      </c>
      <c r="AN14" s="14">
        <v>184</v>
      </c>
      <c r="AO14" s="14">
        <v>179</v>
      </c>
      <c r="AP14" s="14">
        <v>197</v>
      </c>
      <c r="AQ14" s="14">
        <v>145</v>
      </c>
      <c r="AR14" s="14">
        <v>130</v>
      </c>
      <c r="AS14" s="14">
        <v>143</v>
      </c>
      <c r="AT14" s="52">
        <v>136</v>
      </c>
      <c r="AU14" s="52">
        <v>140</v>
      </c>
      <c r="AV14" s="52">
        <v>126</v>
      </c>
      <c r="AW14" s="52">
        <f t="shared" ref="AW14:AZ14" si="2">SUM(AW15:AW21)</f>
        <v>134</v>
      </c>
      <c r="AX14" s="52">
        <f t="shared" si="2"/>
        <v>146</v>
      </c>
      <c r="AY14" s="52">
        <f t="shared" si="2"/>
        <v>112</v>
      </c>
      <c r="AZ14" s="52">
        <f t="shared" si="2"/>
        <v>111</v>
      </c>
      <c r="BA14" s="52">
        <f t="shared" ref="BA14:BB14" si="3">SUM(BA15:BA21)</f>
        <v>120</v>
      </c>
      <c r="BB14" s="52">
        <f t="shared" si="3"/>
        <v>96</v>
      </c>
    </row>
    <row r="15" spans="1:54" s="52" customFormat="1" ht="12.75" x14ac:dyDescent="0.2">
      <c r="A15" s="52" t="s">
        <v>241</v>
      </c>
      <c r="B15" s="52" t="s">
        <v>542</v>
      </c>
      <c r="C15" s="80"/>
      <c r="D15" s="205"/>
      <c r="E15" s="86"/>
      <c r="F15" s="90" t="s">
        <v>359</v>
      </c>
      <c r="G15" s="91">
        <v>30</v>
      </c>
      <c r="H15" s="91">
        <v>27</v>
      </c>
      <c r="I15" s="91">
        <v>13</v>
      </c>
      <c r="J15" s="91">
        <v>18</v>
      </c>
      <c r="K15" s="91">
        <v>20</v>
      </c>
      <c r="L15" s="91">
        <v>19</v>
      </c>
      <c r="M15" s="91">
        <v>15</v>
      </c>
      <c r="N15" s="91">
        <v>17</v>
      </c>
      <c r="O15" s="91">
        <v>20</v>
      </c>
      <c r="P15" s="91">
        <v>23</v>
      </c>
      <c r="Q15" s="91">
        <v>26</v>
      </c>
      <c r="R15" s="91">
        <v>25</v>
      </c>
      <c r="S15" s="91">
        <v>17</v>
      </c>
      <c r="T15" s="91">
        <v>24</v>
      </c>
      <c r="U15" s="91">
        <v>35</v>
      </c>
      <c r="V15" s="92">
        <v>27</v>
      </c>
      <c r="W15" s="92">
        <v>26</v>
      </c>
      <c r="X15" s="92">
        <v>43</v>
      </c>
      <c r="Y15" s="92">
        <v>19</v>
      </c>
      <c r="Z15" s="92">
        <v>21</v>
      </c>
      <c r="AA15" s="92">
        <v>43</v>
      </c>
      <c r="AB15" s="92">
        <v>40</v>
      </c>
      <c r="AC15" s="92">
        <v>45</v>
      </c>
      <c r="AD15" s="92">
        <v>31</v>
      </c>
      <c r="AE15" s="92">
        <v>37</v>
      </c>
      <c r="AF15" s="92">
        <v>54</v>
      </c>
      <c r="AG15" s="92">
        <v>36</v>
      </c>
      <c r="AH15" s="92">
        <v>37</v>
      </c>
      <c r="AI15" s="92">
        <v>35</v>
      </c>
      <c r="AJ15" s="92">
        <v>24</v>
      </c>
      <c r="AK15" s="92">
        <v>15</v>
      </c>
      <c r="AL15" s="92">
        <v>11</v>
      </c>
      <c r="AM15" s="92">
        <v>9</v>
      </c>
      <c r="AN15" s="92">
        <v>16</v>
      </c>
      <c r="AO15" s="86">
        <v>8</v>
      </c>
      <c r="AP15" s="86">
        <v>9</v>
      </c>
      <c r="AQ15" s="86">
        <v>2</v>
      </c>
      <c r="AR15" s="86">
        <v>4</v>
      </c>
      <c r="AS15" s="86">
        <v>2</v>
      </c>
      <c r="AT15" s="96">
        <v>2</v>
      </c>
      <c r="AU15" s="96">
        <v>7</v>
      </c>
      <c r="AV15" s="96">
        <v>6</v>
      </c>
      <c r="AW15" s="96">
        <v>3</v>
      </c>
      <c r="AX15" s="96">
        <v>3</v>
      </c>
      <c r="AY15" s="96">
        <v>0</v>
      </c>
      <c r="AZ15" s="96">
        <v>1</v>
      </c>
      <c r="BA15" s="96">
        <v>0</v>
      </c>
      <c r="BB15" s="96">
        <v>2</v>
      </c>
    </row>
    <row r="16" spans="1:54" s="52" customFormat="1" ht="12.75" x14ac:dyDescent="0.2">
      <c r="A16" s="52" t="s">
        <v>241</v>
      </c>
      <c r="B16" s="52" t="s">
        <v>362</v>
      </c>
      <c r="C16" s="80"/>
      <c r="D16" s="205"/>
      <c r="E16" s="86"/>
      <c r="F16" s="90" t="s">
        <v>531</v>
      </c>
      <c r="G16" s="92"/>
      <c r="H16" s="92"/>
      <c r="I16" s="91">
        <v>4</v>
      </c>
      <c r="J16" s="91">
        <v>3</v>
      </c>
      <c r="K16" s="91">
        <v>0</v>
      </c>
      <c r="L16" s="91">
        <v>2</v>
      </c>
      <c r="M16" s="91">
        <v>0</v>
      </c>
      <c r="N16" s="91">
        <v>3</v>
      </c>
      <c r="O16" s="91">
        <v>1</v>
      </c>
      <c r="P16" s="91">
        <v>1</v>
      </c>
      <c r="Q16" s="91">
        <v>3</v>
      </c>
      <c r="R16" s="91">
        <v>0</v>
      </c>
      <c r="S16" s="91">
        <v>0</v>
      </c>
      <c r="T16" s="91">
        <v>8</v>
      </c>
      <c r="U16" s="91">
        <v>7</v>
      </c>
      <c r="V16" s="92">
        <v>2</v>
      </c>
      <c r="W16" s="92">
        <v>12</v>
      </c>
      <c r="X16" s="92">
        <v>6</v>
      </c>
      <c r="Y16" s="92">
        <v>6</v>
      </c>
      <c r="Z16" s="92">
        <v>16</v>
      </c>
      <c r="AA16" s="92">
        <v>10</v>
      </c>
      <c r="AB16" s="92">
        <v>19</v>
      </c>
      <c r="AC16" s="92">
        <v>7</v>
      </c>
      <c r="AD16" s="92">
        <v>13</v>
      </c>
      <c r="AE16" s="92">
        <v>11</v>
      </c>
      <c r="AF16" s="92">
        <v>6</v>
      </c>
      <c r="AG16" s="92">
        <v>9</v>
      </c>
      <c r="AH16" s="92">
        <v>13</v>
      </c>
      <c r="AI16" s="92">
        <v>8</v>
      </c>
      <c r="AJ16" s="92">
        <v>10</v>
      </c>
      <c r="AK16" s="92">
        <v>10</v>
      </c>
      <c r="AL16" s="92">
        <v>6</v>
      </c>
      <c r="AM16" s="92">
        <v>11</v>
      </c>
      <c r="AN16" s="92">
        <v>25</v>
      </c>
      <c r="AO16" s="86">
        <v>28</v>
      </c>
      <c r="AP16" s="86">
        <v>22</v>
      </c>
      <c r="AQ16" s="86">
        <v>19</v>
      </c>
      <c r="AR16" s="86">
        <v>21</v>
      </c>
      <c r="AS16" s="86">
        <v>13</v>
      </c>
      <c r="AT16" s="96">
        <v>20</v>
      </c>
      <c r="AU16" s="96">
        <v>13</v>
      </c>
      <c r="AV16" s="96">
        <v>18</v>
      </c>
      <c r="AW16" s="96">
        <v>18</v>
      </c>
      <c r="AX16" s="96">
        <v>20</v>
      </c>
      <c r="AY16" s="96">
        <v>13</v>
      </c>
      <c r="AZ16" s="96">
        <f>7+5</f>
        <v>12</v>
      </c>
      <c r="BA16" s="96">
        <f>19+1</f>
        <v>20</v>
      </c>
      <c r="BB16" s="96">
        <v>9</v>
      </c>
    </row>
    <row r="17" spans="1:55" s="52" customFormat="1" ht="12.75" x14ac:dyDescent="0.2">
      <c r="A17" s="52" t="s">
        <v>241</v>
      </c>
      <c r="B17" s="52" t="s">
        <v>362</v>
      </c>
      <c r="C17" s="80"/>
      <c r="D17" s="205"/>
      <c r="E17" s="86"/>
      <c r="F17" s="90" t="s">
        <v>32</v>
      </c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1">
        <v>2</v>
      </c>
      <c r="R17" s="91">
        <v>0</v>
      </c>
      <c r="S17" s="91">
        <v>2</v>
      </c>
      <c r="T17" s="91">
        <v>4</v>
      </c>
      <c r="U17" s="91">
        <v>3</v>
      </c>
      <c r="V17" s="92">
        <v>2</v>
      </c>
      <c r="W17" s="92">
        <v>4</v>
      </c>
      <c r="X17" s="92">
        <v>7</v>
      </c>
      <c r="Y17" s="92">
        <v>8</v>
      </c>
      <c r="Z17" s="92">
        <v>6</v>
      </c>
      <c r="AA17" s="92">
        <v>11</v>
      </c>
      <c r="AB17" s="92">
        <v>6</v>
      </c>
      <c r="AC17" s="92">
        <v>11</v>
      </c>
      <c r="AD17" s="92">
        <v>7</v>
      </c>
      <c r="AE17" s="92">
        <v>11</v>
      </c>
      <c r="AF17" s="92">
        <v>10</v>
      </c>
      <c r="AG17" s="92">
        <v>7</v>
      </c>
      <c r="AH17" s="92">
        <v>4</v>
      </c>
      <c r="AI17" s="92">
        <v>10</v>
      </c>
      <c r="AJ17" s="92">
        <v>4</v>
      </c>
      <c r="AK17" s="92">
        <v>7</v>
      </c>
      <c r="AL17" s="92">
        <v>6</v>
      </c>
      <c r="AM17" s="92">
        <v>13</v>
      </c>
      <c r="AN17" s="92">
        <v>12</v>
      </c>
      <c r="AO17" s="86">
        <v>8</v>
      </c>
      <c r="AP17" s="86">
        <v>13</v>
      </c>
      <c r="AQ17" s="105"/>
      <c r="AR17" s="105"/>
      <c r="AS17" s="105"/>
      <c r="AT17" s="108"/>
      <c r="AU17" s="108"/>
      <c r="AV17" s="108"/>
      <c r="AW17" s="108"/>
      <c r="AX17" s="108"/>
      <c r="AY17" s="108"/>
      <c r="AZ17" s="108"/>
      <c r="BA17" s="108"/>
      <c r="BB17" s="108"/>
    </row>
    <row r="18" spans="1:55" s="52" customFormat="1" ht="12.75" x14ac:dyDescent="0.2">
      <c r="A18" s="52" t="s">
        <v>241</v>
      </c>
      <c r="B18" s="52" t="s">
        <v>362</v>
      </c>
      <c r="C18" s="80"/>
      <c r="D18" s="205"/>
      <c r="E18" s="86"/>
      <c r="F18" s="90" t="s">
        <v>31</v>
      </c>
      <c r="G18" s="92"/>
      <c r="H18" s="92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86"/>
      <c r="AP18" s="86">
        <v>3</v>
      </c>
      <c r="AQ18" s="86">
        <v>7</v>
      </c>
      <c r="AR18" s="86">
        <v>10</v>
      </c>
      <c r="AS18" s="86">
        <v>9</v>
      </c>
      <c r="AT18" s="96">
        <v>13</v>
      </c>
      <c r="AU18" s="96">
        <v>6</v>
      </c>
      <c r="AV18" s="96">
        <v>15</v>
      </c>
      <c r="AW18" s="96">
        <v>17</v>
      </c>
      <c r="AX18" s="96">
        <v>12</v>
      </c>
      <c r="AY18" s="96">
        <v>8</v>
      </c>
      <c r="AZ18" s="96">
        <v>12</v>
      </c>
      <c r="BA18" s="96">
        <v>8</v>
      </c>
      <c r="BB18" s="96">
        <v>10</v>
      </c>
    </row>
    <row r="19" spans="1:55" s="52" customFormat="1" ht="12.75" x14ac:dyDescent="0.2">
      <c r="A19" s="52" t="s">
        <v>241</v>
      </c>
      <c r="B19" s="52" t="s">
        <v>362</v>
      </c>
      <c r="C19" s="80"/>
      <c r="D19" s="205"/>
      <c r="E19" s="86"/>
      <c r="F19" s="90" t="s">
        <v>33</v>
      </c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1"/>
      <c r="R19" s="91"/>
      <c r="S19" s="91"/>
      <c r="T19" s="91"/>
      <c r="U19" s="91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>
        <v>10</v>
      </c>
      <c r="AJ19" s="92">
        <v>33</v>
      </c>
      <c r="AK19" s="92">
        <v>37</v>
      </c>
      <c r="AL19" s="92">
        <v>29</v>
      </c>
      <c r="AM19" s="92">
        <v>23</v>
      </c>
      <c r="AN19" s="92">
        <v>20</v>
      </c>
      <c r="AO19" s="86">
        <v>41</v>
      </c>
      <c r="AP19" s="86">
        <v>44</v>
      </c>
      <c r="AQ19" s="86">
        <v>39</v>
      </c>
      <c r="AR19" s="86">
        <v>39</v>
      </c>
      <c r="AS19" s="86">
        <v>46</v>
      </c>
      <c r="AT19" s="96">
        <v>29</v>
      </c>
      <c r="AU19" s="96">
        <v>27</v>
      </c>
      <c r="AV19" s="96">
        <v>33</v>
      </c>
      <c r="AW19" s="96">
        <v>33</v>
      </c>
      <c r="AX19" s="96">
        <v>31</v>
      </c>
      <c r="AY19" s="96">
        <v>20</v>
      </c>
      <c r="AZ19" s="96">
        <v>34</v>
      </c>
      <c r="BA19" s="96">
        <v>37</v>
      </c>
      <c r="BB19" s="96">
        <v>26</v>
      </c>
    </row>
    <row r="20" spans="1:55" s="52" customFormat="1" ht="12.75" x14ac:dyDescent="0.2">
      <c r="A20" s="52" t="s">
        <v>241</v>
      </c>
      <c r="B20" s="52" t="s">
        <v>362</v>
      </c>
      <c r="C20" s="80"/>
      <c r="D20" s="205"/>
      <c r="E20" s="86"/>
      <c r="F20" s="90" t="s">
        <v>30</v>
      </c>
      <c r="G20" s="91">
        <v>14</v>
      </c>
      <c r="H20" s="91">
        <v>10</v>
      </c>
      <c r="I20" s="91">
        <v>11</v>
      </c>
      <c r="J20" s="91">
        <v>25</v>
      </c>
      <c r="K20" s="91">
        <v>13</v>
      </c>
      <c r="L20" s="91">
        <v>14</v>
      </c>
      <c r="M20" s="91">
        <v>12</v>
      </c>
      <c r="N20" s="91">
        <v>25</v>
      </c>
      <c r="O20" s="91">
        <v>10</v>
      </c>
      <c r="P20" s="91">
        <v>15</v>
      </c>
      <c r="Q20" s="91">
        <v>11</v>
      </c>
      <c r="R20" s="91">
        <v>7</v>
      </c>
      <c r="S20" s="91">
        <v>9</v>
      </c>
      <c r="T20" s="91">
        <v>8</v>
      </c>
      <c r="U20" s="91">
        <v>7</v>
      </c>
      <c r="V20" s="92">
        <v>13</v>
      </c>
      <c r="W20" s="92">
        <v>19</v>
      </c>
      <c r="X20" s="92">
        <v>14</v>
      </c>
      <c r="Y20" s="92">
        <v>14</v>
      </c>
      <c r="Z20" s="92">
        <v>12</v>
      </c>
      <c r="AA20" s="92">
        <v>20</v>
      </c>
      <c r="AB20" s="92">
        <v>13</v>
      </c>
      <c r="AC20" s="92">
        <v>23</v>
      </c>
      <c r="AD20" s="92">
        <v>24</v>
      </c>
      <c r="AE20" s="92">
        <v>36</v>
      </c>
      <c r="AF20" s="92">
        <v>14</v>
      </c>
      <c r="AG20" s="92">
        <v>37</v>
      </c>
      <c r="AH20" s="92">
        <v>33</v>
      </c>
      <c r="AI20" s="92">
        <v>60</v>
      </c>
      <c r="AJ20" s="92">
        <v>63</v>
      </c>
      <c r="AK20" s="92">
        <v>86</v>
      </c>
      <c r="AL20" s="92">
        <v>82</v>
      </c>
      <c r="AM20" s="92">
        <v>107</v>
      </c>
      <c r="AN20" s="92">
        <v>108</v>
      </c>
      <c r="AO20" s="86">
        <v>92</v>
      </c>
      <c r="AP20" s="86">
        <v>102</v>
      </c>
      <c r="AQ20" s="86">
        <v>72</v>
      </c>
      <c r="AR20" s="86">
        <v>55</v>
      </c>
      <c r="AS20" s="86">
        <v>70</v>
      </c>
      <c r="AT20" s="96">
        <v>70</v>
      </c>
      <c r="AU20" s="96">
        <v>86</v>
      </c>
      <c r="AV20" s="96">
        <v>51</v>
      </c>
      <c r="AW20" s="96">
        <v>63</v>
      </c>
      <c r="AX20" s="96">
        <v>79</v>
      </c>
      <c r="AY20" s="96">
        <v>70</v>
      </c>
      <c r="AZ20" s="96">
        <v>52</v>
      </c>
      <c r="BA20" s="96">
        <v>54</v>
      </c>
      <c r="BB20" s="96">
        <v>48</v>
      </c>
    </row>
    <row r="21" spans="1:55" s="52" customFormat="1" ht="12.75" x14ac:dyDescent="0.2">
      <c r="A21" s="52" t="s">
        <v>241</v>
      </c>
      <c r="B21" s="52" t="s">
        <v>362</v>
      </c>
      <c r="C21" s="80"/>
      <c r="D21" s="205"/>
      <c r="E21" s="86"/>
      <c r="F21" s="90" t="s">
        <v>28</v>
      </c>
      <c r="G21" s="91">
        <v>9</v>
      </c>
      <c r="H21" s="91">
        <v>6</v>
      </c>
      <c r="I21" s="91">
        <v>3</v>
      </c>
      <c r="J21" s="91">
        <v>13</v>
      </c>
      <c r="K21" s="91">
        <v>9</v>
      </c>
      <c r="L21" s="91">
        <v>18</v>
      </c>
      <c r="M21" s="91">
        <v>10</v>
      </c>
      <c r="N21" s="91">
        <v>5</v>
      </c>
      <c r="O21" s="91">
        <v>6</v>
      </c>
      <c r="P21" s="91">
        <v>7</v>
      </c>
      <c r="Q21" s="91">
        <v>5</v>
      </c>
      <c r="R21" s="91">
        <v>7</v>
      </c>
      <c r="S21" s="91">
        <v>3</v>
      </c>
      <c r="T21" s="91">
        <v>5</v>
      </c>
      <c r="U21" s="91">
        <v>10</v>
      </c>
      <c r="V21" s="92">
        <v>1</v>
      </c>
      <c r="W21" s="92">
        <v>0</v>
      </c>
      <c r="X21" s="92">
        <v>10</v>
      </c>
      <c r="Y21" s="92">
        <v>3</v>
      </c>
      <c r="Z21" s="92">
        <v>4</v>
      </c>
      <c r="AA21" s="92">
        <v>6</v>
      </c>
      <c r="AB21" s="92">
        <v>4</v>
      </c>
      <c r="AC21" s="92">
        <v>2</v>
      </c>
      <c r="AD21" s="92">
        <v>4</v>
      </c>
      <c r="AE21" s="92">
        <v>10</v>
      </c>
      <c r="AF21" s="92">
        <v>3</v>
      </c>
      <c r="AG21" s="92">
        <v>3</v>
      </c>
      <c r="AH21" s="92">
        <v>5</v>
      </c>
      <c r="AI21" s="92">
        <v>2</v>
      </c>
      <c r="AJ21" s="92">
        <v>4</v>
      </c>
      <c r="AK21" s="92">
        <v>6</v>
      </c>
      <c r="AL21" s="92">
        <v>2</v>
      </c>
      <c r="AM21" s="92">
        <v>4</v>
      </c>
      <c r="AN21" s="92">
        <v>3</v>
      </c>
      <c r="AO21" s="86">
        <v>2</v>
      </c>
      <c r="AP21" s="86">
        <v>4</v>
      </c>
      <c r="AQ21" s="86">
        <v>6</v>
      </c>
      <c r="AR21" s="86">
        <v>1</v>
      </c>
      <c r="AS21" s="86">
        <v>3</v>
      </c>
      <c r="AT21" s="96">
        <v>2</v>
      </c>
      <c r="AU21" s="96">
        <v>1</v>
      </c>
      <c r="AV21" s="96">
        <v>3</v>
      </c>
      <c r="AW21" s="96">
        <v>0</v>
      </c>
      <c r="AX21" s="96">
        <v>1</v>
      </c>
      <c r="AY21" s="96">
        <v>1</v>
      </c>
      <c r="AZ21" s="96">
        <v>0</v>
      </c>
      <c r="BA21" s="96">
        <v>1</v>
      </c>
      <c r="BB21" s="96">
        <v>1</v>
      </c>
    </row>
    <row r="22" spans="1:55" s="52" customFormat="1" ht="12.75" hidden="1" x14ac:dyDescent="0.2">
      <c r="A22" s="52" t="s">
        <v>241</v>
      </c>
      <c r="B22" s="52" t="s">
        <v>362</v>
      </c>
      <c r="C22" s="80"/>
      <c r="D22" s="205"/>
      <c r="E22" s="86"/>
      <c r="F22" s="93" t="s">
        <v>339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 t="s">
        <v>21</v>
      </c>
      <c r="R22" s="95" t="s">
        <v>21</v>
      </c>
      <c r="S22" s="95" t="s">
        <v>21</v>
      </c>
      <c r="T22" s="95" t="s">
        <v>21</v>
      </c>
      <c r="U22" s="95" t="s">
        <v>21</v>
      </c>
      <c r="V22" s="94" t="s">
        <v>21</v>
      </c>
      <c r="W22" s="94" t="s">
        <v>21</v>
      </c>
      <c r="X22" s="94" t="s">
        <v>21</v>
      </c>
      <c r="Y22" s="94" t="s">
        <v>21</v>
      </c>
      <c r="Z22" s="94" t="s">
        <v>21</v>
      </c>
      <c r="AA22" s="94" t="s">
        <v>21</v>
      </c>
      <c r="AB22" s="94" t="s">
        <v>21</v>
      </c>
      <c r="AC22" s="94" t="s">
        <v>21</v>
      </c>
      <c r="AD22" s="94" t="s">
        <v>21</v>
      </c>
      <c r="AE22" s="94">
        <v>5</v>
      </c>
      <c r="AF22" s="94" t="s">
        <v>21</v>
      </c>
      <c r="AG22" s="94" t="s">
        <v>21</v>
      </c>
      <c r="AH22" s="94" t="s">
        <v>21</v>
      </c>
      <c r="AI22" s="94" t="s">
        <v>21</v>
      </c>
      <c r="AJ22" s="94" t="s">
        <v>21</v>
      </c>
      <c r="AK22" s="94" t="s">
        <v>21</v>
      </c>
      <c r="AL22" s="94" t="s">
        <v>21</v>
      </c>
      <c r="AM22" s="94" t="s">
        <v>21</v>
      </c>
      <c r="AN22" s="94" t="s">
        <v>21</v>
      </c>
      <c r="AO22" s="96"/>
      <c r="AP22" s="96"/>
      <c r="AQ22" s="86"/>
      <c r="AR22" s="86"/>
      <c r="AS22" s="86"/>
      <c r="AT22" s="96"/>
      <c r="AU22" s="96"/>
      <c r="AV22" s="96"/>
      <c r="AW22" s="96"/>
      <c r="AX22" s="96"/>
      <c r="AY22" s="96"/>
      <c r="AZ22" s="96"/>
      <c r="BA22" s="96"/>
      <c r="BB22" s="96"/>
    </row>
    <row r="23" spans="1:55" s="52" customFormat="1" ht="12.75" x14ac:dyDescent="0.2">
      <c r="A23" s="52" t="s">
        <v>241</v>
      </c>
      <c r="B23" s="52" t="s">
        <v>243</v>
      </c>
      <c r="C23" s="80" t="s">
        <v>35</v>
      </c>
      <c r="D23" s="202" t="s">
        <v>34</v>
      </c>
      <c r="E23" s="9" t="s">
        <v>35</v>
      </c>
      <c r="F23" s="55" t="s">
        <v>21</v>
      </c>
      <c r="G23" s="9">
        <v>19</v>
      </c>
      <c r="H23" s="9">
        <v>17</v>
      </c>
      <c r="I23" s="9">
        <v>16</v>
      </c>
      <c r="J23" s="9">
        <v>22</v>
      </c>
      <c r="K23" s="9">
        <v>19</v>
      </c>
      <c r="L23" s="9">
        <v>18</v>
      </c>
      <c r="M23" s="9">
        <v>20</v>
      </c>
      <c r="N23" s="9">
        <v>11</v>
      </c>
      <c r="O23" s="9">
        <v>22</v>
      </c>
      <c r="P23" s="9">
        <v>13</v>
      </c>
      <c r="Q23" s="9">
        <v>23</v>
      </c>
      <c r="R23" s="9">
        <v>15</v>
      </c>
      <c r="S23" s="9">
        <v>7</v>
      </c>
      <c r="T23" s="9">
        <v>24</v>
      </c>
      <c r="U23" s="9">
        <v>20</v>
      </c>
      <c r="V23" s="9">
        <v>27</v>
      </c>
      <c r="W23" s="14">
        <v>20</v>
      </c>
      <c r="X23" s="14">
        <v>20</v>
      </c>
      <c r="Y23" s="14">
        <v>28</v>
      </c>
      <c r="Z23" s="14">
        <v>19</v>
      </c>
      <c r="AA23" s="14">
        <v>18</v>
      </c>
      <c r="AB23" s="14">
        <v>24</v>
      </c>
      <c r="AC23" s="14">
        <v>23</v>
      </c>
      <c r="AD23" s="14">
        <v>17</v>
      </c>
      <c r="AE23" s="14">
        <v>18</v>
      </c>
      <c r="AF23" s="14">
        <v>16</v>
      </c>
      <c r="AG23" s="14">
        <v>9</v>
      </c>
      <c r="AH23" s="14">
        <v>14</v>
      </c>
      <c r="AI23" s="14">
        <v>12</v>
      </c>
      <c r="AJ23" s="14">
        <v>19</v>
      </c>
      <c r="AK23" s="14">
        <v>20</v>
      </c>
      <c r="AL23" s="14">
        <v>25</v>
      </c>
      <c r="AM23" s="14">
        <v>26</v>
      </c>
      <c r="AN23" s="14">
        <v>25</v>
      </c>
      <c r="AO23" s="14">
        <v>19</v>
      </c>
      <c r="AP23" s="14">
        <v>27</v>
      </c>
      <c r="AQ23" s="14">
        <v>30</v>
      </c>
      <c r="AR23" s="14">
        <v>31</v>
      </c>
      <c r="AS23" s="14">
        <v>27</v>
      </c>
      <c r="AT23" s="52">
        <v>30</v>
      </c>
      <c r="AU23" s="52">
        <v>40</v>
      </c>
      <c r="AV23" s="52">
        <v>39</v>
      </c>
      <c r="AW23" s="52">
        <f>SUM(AW24:AW30)</f>
        <v>42</v>
      </c>
      <c r="AX23" s="52">
        <f>SUM(AX24:AX31)</f>
        <v>30</v>
      </c>
      <c r="AY23" s="52">
        <f t="shared" ref="AY23:AZ23" si="4">SUM(AY24:AY31)</f>
        <v>21</v>
      </c>
      <c r="AZ23" s="52">
        <f t="shared" si="4"/>
        <v>22</v>
      </c>
      <c r="BA23" s="52">
        <f t="shared" ref="BA23:BB23" si="5">SUM(BA24:BA31)</f>
        <v>27</v>
      </c>
      <c r="BB23" s="52">
        <f t="shared" si="5"/>
        <v>32</v>
      </c>
    </row>
    <row r="24" spans="1:55" s="52" customFormat="1" ht="12.75" x14ac:dyDescent="0.2">
      <c r="A24" s="52" t="s">
        <v>241</v>
      </c>
      <c r="B24" s="52" t="s">
        <v>243</v>
      </c>
      <c r="C24" s="81"/>
      <c r="D24" s="205"/>
      <c r="E24" s="86"/>
      <c r="F24" s="87" t="s">
        <v>359</v>
      </c>
      <c r="G24" s="88">
        <v>19</v>
      </c>
      <c r="H24" s="88">
        <v>17</v>
      </c>
      <c r="I24" s="88">
        <v>16</v>
      </c>
      <c r="J24" s="88">
        <v>20</v>
      </c>
      <c r="K24" s="88">
        <v>15</v>
      </c>
      <c r="L24" s="88">
        <v>18</v>
      </c>
      <c r="M24" s="88">
        <v>16</v>
      </c>
      <c r="N24" s="88">
        <v>11</v>
      </c>
      <c r="O24" s="88">
        <v>20</v>
      </c>
      <c r="P24" s="88">
        <v>13</v>
      </c>
      <c r="Q24" s="88">
        <v>23</v>
      </c>
      <c r="R24" s="88">
        <v>15</v>
      </c>
      <c r="S24" s="88">
        <v>6</v>
      </c>
      <c r="T24" s="88">
        <v>22</v>
      </c>
      <c r="U24" s="88">
        <v>17</v>
      </c>
      <c r="V24" s="86">
        <v>26</v>
      </c>
      <c r="W24" s="86">
        <v>13</v>
      </c>
      <c r="X24" s="86">
        <v>19</v>
      </c>
      <c r="Y24" s="86">
        <v>25</v>
      </c>
      <c r="Z24" s="86">
        <v>19</v>
      </c>
      <c r="AA24" s="86">
        <v>17</v>
      </c>
      <c r="AB24" s="86">
        <v>23</v>
      </c>
      <c r="AC24" s="86">
        <v>19</v>
      </c>
      <c r="AD24" s="86">
        <v>13</v>
      </c>
      <c r="AE24" s="86">
        <v>14</v>
      </c>
      <c r="AF24" s="86">
        <v>13</v>
      </c>
      <c r="AG24" s="86">
        <v>8</v>
      </c>
      <c r="AH24" s="86">
        <v>12</v>
      </c>
      <c r="AI24" s="86">
        <v>10</v>
      </c>
      <c r="AJ24" s="86">
        <v>9</v>
      </c>
      <c r="AK24" s="86">
        <v>4</v>
      </c>
      <c r="AL24" s="86">
        <v>12</v>
      </c>
      <c r="AM24" s="86">
        <v>7</v>
      </c>
      <c r="AN24" s="86">
        <v>11</v>
      </c>
      <c r="AO24" s="86">
        <v>9</v>
      </c>
      <c r="AP24" s="86">
        <v>9</v>
      </c>
      <c r="AQ24" s="86">
        <v>9</v>
      </c>
      <c r="AR24" s="86">
        <v>11</v>
      </c>
      <c r="AS24" s="86">
        <v>7</v>
      </c>
      <c r="AT24" s="96">
        <v>4</v>
      </c>
      <c r="AU24" s="96">
        <v>12</v>
      </c>
      <c r="AV24" s="96">
        <v>6</v>
      </c>
      <c r="AW24" s="96">
        <v>13</v>
      </c>
      <c r="AX24" s="96">
        <v>3</v>
      </c>
      <c r="AY24" s="96">
        <v>3</v>
      </c>
      <c r="AZ24" s="96">
        <v>6</v>
      </c>
      <c r="BA24" s="96">
        <v>9</v>
      </c>
      <c r="BB24" s="96">
        <v>5</v>
      </c>
    </row>
    <row r="25" spans="1:55" s="52" customFormat="1" ht="12.75" x14ac:dyDescent="0.2">
      <c r="A25" s="52" t="s">
        <v>241</v>
      </c>
      <c r="B25" s="52" t="s">
        <v>363</v>
      </c>
      <c r="C25" s="81"/>
      <c r="D25" s="205"/>
      <c r="E25" s="86"/>
      <c r="F25" s="87" t="s">
        <v>38</v>
      </c>
      <c r="G25" s="86"/>
      <c r="H25" s="86"/>
      <c r="I25" s="86"/>
      <c r="J25" s="88">
        <v>1</v>
      </c>
      <c r="K25" s="88">
        <v>2</v>
      </c>
      <c r="L25" s="88">
        <v>0</v>
      </c>
      <c r="M25" s="88">
        <v>2</v>
      </c>
      <c r="N25" s="88">
        <v>0</v>
      </c>
      <c r="O25" s="88">
        <v>1</v>
      </c>
      <c r="P25" s="88" t="s">
        <v>21</v>
      </c>
      <c r="Q25" s="88" t="s">
        <v>21</v>
      </c>
      <c r="R25" s="88" t="s">
        <v>21</v>
      </c>
      <c r="S25" s="88" t="s">
        <v>21</v>
      </c>
      <c r="T25" s="88" t="s">
        <v>21</v>
      </c>
      <c r="U25" s="88" t="s">
        <v>21</v>
      </c>
      <c r="V25" s="86" t="s">
        <v>21</v>
      </c>
      <c r="W25" s="86" t="s">
        <v>21</v>
      </c>
      <c r="X25" s="86" t="s">
        <v>21</v>
      </c>
      <c r="Y25" s="86" t="s">
        <v>21</v>
      </c>
      <c r="Z25" s="86" t="s">
        <v>21</v>
      </c>
      <c r="AA25" s="86" t="s">
        <v>21</v>
      </c>
      <c r="AB25" s="86" t="s">
        <v>21</v>
      </c>
      <c r="AC25" s="86" t="s">
        <v>21</v>
      </c>
      <c r="AD25" s="86" t="s">
        <v>21</v>
      </c>
      <c r="AE25" s="86" t="s">
        <v>21</v>
      </c>
      <c r="AF25" s="86" t="s">
        <v>21</v>
      </c>
      <c r="AG25" s="86" t="s">
        <v>21</v>
      </c>
      <c r="AH25" s="86" t="s">
        <v>21</v>
      </c>
      <c r="AI25" s="86" t="s">
        <v>21</v>
      </c>
      <c r="AJ25" s="86" t="s">
        <v>21</v>
      </c>
      <c r="AK25" s="86">
        <v>2</v>
      </c>
      <c r="AL25" s="86">
        <v>4</v>
      </c>
      <c r="AM25" s="86">
        <v>1</v>
      </c>
      <c r="AN25" s="86">
        <v>1</v>
      </c>
      <c r="AO25" s="86">
        <v>0</v>
      </c>
      <c r="AP25" s="86">
        <v>0</v>
      </c>
      <c r="AQ25" s="86">
        <v>3</v>
      </c>
      <c r="AR25" s="86">
        <v>1</v>
      </c>
      <c r="AS25" s="86">
        <v>6</v>
      </c>
      <c r="AT25" s="96">
        <v>17</v>
      </c>
      <c r="AU25" s="96">
        <v>19</v>
      </c>
      <c r="AV25" s="96">
        <v>23</v>
      </c>
      <c r="AW25" s="96">
        <v>13</v>
      </c>
      <c r="AX25" s="96">
        <v>11</v>
      </c>
      <c r="AY25" s="96">
        <v>6</v>
      </c>
      <c r="AZ25" s="96">
        <v>5</v>
      </c>
      <c r="BA25" s="96">
        <v>7</v>
      </c>
      <c r="BB25" s="96">
        <v>11</v>
      </c>
    </row>
    <row r="26" spans="1:55" s="52" customFormat="1" ht="12.75" x14ac:dyDescent="0.2">
      <c r="A26" s="52" t="s">
        <v>241</v>
      </c>
      <c r="B26" s="52" t="s">
        <v>363</v>
      </c>
      <c r="C26" s="81"/>
      <c r="D26" s="205"/>
      <c r="E26" s="86"/>
      <c r="F26" s="87" t="s">
        <v>37</v>
      </c>
      <c r="G26" s="86"/>
      <c r="H26" s="86"/>
      <c r="I26" s="86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>
        <v>2</v>
      </c>
      <c r="AL26" s="86">
        <v>4</v>
      </c>
      <c r="AM26" s="86">
        <v>2</v>
      </c>
      <c r="AN26" s="86">
        <v>2</v>
      </c>
      <c r="AO26" s="86">
        <v>2</v>
      </c>
      <c r="AP26" s="86">
        <v>3</v>
      </c>
      <c r="AQ26" s="86">
        <v>7</v>
      </c>
      <c r="AR26" s="86">
        <v>3</v>
      </c>
      <c r="AS26" s="86">
        <v>5</v>
      </c>
      <c r="AT26" s="96">
        <v>2</v>
      </c>
      <c r="AU26" s="96">
        <v>3</v>
      </c>
      <c r="AV26" s="96">
        <v>1</v>
      </c>
      <c r="AW26" s="96">
        <v>3</v>
      </c>
      <c r="AX26" s="96">
        <v>5</v>
      </c>
      <c r="AY26" s="96">
        <v>0</v>
      </c>
      <c r="AZ26" s="96">
        <v>1</v>
      </c>
      <c r="BA26" s="96">
        <v>1</v>
      </c>
      <c r="BB26" s="96">
        <v>5</v>
      </c>
    </row>
    <row r="27" spans="1:55" s="52" customFormat="1" ht="12.75" x14ac:dyDescent="0.2">
      <c r="C27" s="81"/>
      <c r="D27" s="205"/>
      <c r="E27" s="86"/>
      <c r="F27" s="87" t="s">
        <v>638</v>
      </c>
      <c r="G27" s="86"/>
      <c r="H27" s="86"/>
      <c r="I27" s="86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96"/>
      <c r="AU27" s="96"/>
      <c r="AV27" s="96">
        <v>0</v>
      </c>
      <c r="AW27" s="96">
        <v>0</v>
      </c>
      <c r="AX27" s="96">
        <v>0</v>
      </c>
      <c r="AY27" s="96">
        <v>1</v>
      </c>
      <c r="AZ27" s="96">
        <v>0</v>
      </c>
      <c r="BA27" s="96">
        <v>0</v>
      </c>
      <c r="BB27" s="96">
        <v>0</v>
      </c>
    </row>
    <row r="28" spans="1:55" s="52" customFormat="1" ht="12.75" x14ac:dyDescent="0.2">
      <c r="A28" s="52" t="s">
        <v>241</v>
      </c>
      <c r="B28" s="52" t="s">
        <v>363</v>
      </c>
      <c r="C28" s="81"/>
      <c r="D28" s="205"/>
      <c r="E28" s="86"/>
      <c r="F28" s="87" t="s">
        <v>36</v>
      </c>
      <c r="G28" s="86"/>
      <c r="H28" s="86"/>
      <c r="I28" s="8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>
        <v>8</v>
      </c>
      <c r="AK28" s="86">
        <v>9</v>
      </c>
      <c r="AL28" s="86">
        <v>3</v>
      </c>
      <c r="AM28" s="86">
        <v>11</v>
      </c>
      <c r="AN28" s="86">
        <v>9</v>
      </c>
      <c r="AO28" s="86">
        <v>6</v>
      </c>
      <c r="AP28" s="86">
        <v>12</v>
      </c>
      <c r="AQ28" s="86">
        <v>4</v>
      </c>
      <c r="AR28" s="86">
        <v>10</v>
      </c>
      <c r="AS28" s="86">
        <v>9</v>
      </c>
      <c r="AT28" s="96">
        <v>5</v>
      </c>
      <c r="AU28" s="96">
        <v>4</v>
      </c>
      <c r="AV28" s="96">
        <v>8</v>
      </c>
      <c r="AW28" s="96">
        <v>11</v>
      </c>
      <c r="AX28" s="96">
        <v>8</v>
      </c>
      <c r="AY28" s="96">
        <v>9</v>
      </c>
      <c r="AZ28" s="96">
        <v>6</v>
      </c>
      <c r="BA28" s="96">
        <v>7</v>
      </c>
      <c r="BB28" s="96">
        <v>8</v>
      </c>
    </row>
    <row r="29" spans="1:55" s="52" customFormat="1" ht="12.75" x14ac:dyDescent="0.2">
      <c r="A29" s="52" t="s">
        <v>241</v>
      </c>
      <c r="B29" s="52" t="s">
        <v>363</v>
      </c>
      <c r="C29" s="81"/>
      <c r="D29" s="205"/>
      <c r="E29" s="86"/>
      <c r="F29" s="87" t="s">
        <v>390</v>
      </c>
      <c r="G29" s="86"/>
      <c r="H29" s="86"/>
      <c r="I29" s="86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>
        <v>1</v>
      </c>
      <c r="AS29" s="86">
        <v>0</v>
      </c>
      <c r="AT29" s="96">
        <v>0</v>
      </c>
      <c r="AU29" s="96">
        <v>2</v>
      </c>
      <c r="AV29" s="96">
        <v>1</v>
      </c>
      <c r="AW29" s="96">
        <v>2</v>
      </c>
      <c r="AX29" s="96">
        <v>2</v>
      </c>
      <c r="AY29" s="96">
        <v>2</v>
      </c>
      <c r="AZ29" s="96">
        <v>2</v>
      </c>
      <c r="BA29" s="96">
        <v>2</v>
      </c>
      <c r="BB29" s="96">
        <v>2</v>
      </c>
    </row>
    <row r="30" spans="1:55" s="52" customFormat="1" ht="12.75" x14ac:dyDescent="0.2">
      <c r="A30" s="52" t="s">
        <v>241</v>
      </c>
      <c r="B30" s="52" t="s">
        <v>363</v>
      </c>
      <c r="C30" s="81"/>
      <c r="D30" s="205"/>
      <c r="E30" s="86"/>
      <c r="F30" s="87" t="s">
        <v>30</v>
      </c>
      <c r="G30" s="86"/>
      <c r="H30" s="86"/>
      <c r="I30" s="86"/>
      <c r="J30" s="88">
        <v>1</v>
      </c>
      <c r="K30" s="88">
        <v>2</v>
      </c>
      <c r="L30" s="88">
        <v>0</v>
      </c>
      <c r="M30" s="88">
        <v>2</v>
      </c>
      <c r="N30" s="88">
        <v>0</v>
      </c>
      <c r="O30" s="88">
        <v>1</v>
      </c>
      <c r="P30" s="88">
        <v>0</v>
      </c>
      <c r="Q30" s="88">
        <v>0</v>
      </c>
      <c r="R30" s="88">
        <v>0</v>
      </c>
      <c r="S30" s="88">
        <v>1</v>
      </c>
      <c r="T30" s="88">
        <v>2</v>
      </c>
      <c r="U30" s="88">
        <v>3</v>
      </c>
      <c r="V30" s="86">
        <v>1</v>
      </c>
      <c r="W30" s="86">
        <v>7</v>
      </c>
      <c r="X30" s="86">
        <v>1</v>
      </c>
      <c r="Y30" s="86">
        <v>3</v>
      </c>
      <c r="Z30" s="86">
        <v>0</v>
      </c>
      <c r="AA30" s="86">
        <v>1</v>
      </c>
      <c r="AB30" s="86">
        <v>1</v>
      </c>
      <c r="AC30" s="86">
        <v>4</v>
      </c>
      <c r="AD30" s="86">
        <v>4</v>
      </c>
      <c r="AE30" s="86">
        <v>4</v>
      </c>
      <c r="AF30" s="86">
        <v>3</v>
      </c>
      <c r="AG30" s="86">
        <v>1</v>
      </c>
      <c r="AH30" s="86">
        <v>2</v>
      </c>
      <c r="AI30" s="86">
        <v>2</v>
      </c>
      <c r="AJ30" s="86">
        <v>2</v>
      </c>
      <c r="AK30" s="86">
        <v>3</v>
      </c>
      <c r="AL30" s="86">
        <v>2</v>
      </c>
      <c r="AM30" s="86">
        <v>5</v>
      </c>
      <c r="AN30" s="86">
        <v>2</v>
      </c>
      <c r="AO30" s="86">
        <v>2</v>
      </c>
      <c r="AP30" s="86">
        <v>2</v>
      </c>
      <c r="AQ30" s="86">
        <v>7</v>
      </c>
      <c r="AR30" s="86">
        <v>5</v>
      </c>
      <c r="AS30" s="86">
        <v>0</v>
      </c>
      <c r="AT30" s="96">
        <v>2</v>
      </c>
      <c r="AU30" s="96">
        <v>0</v>
      </c>
      <c r="AV30" s="96">
        <v>0</v>
      </c>
      <c r="AW30" s="96">
        <v>0</v>
      </c>
      <c r="AX30" s="96">
        <v>1</v>
      </c>
      <c r="AY30" s="96">
        <v>0</v>
      </c>
      <c r="AZ30" s="96">
        <v>2</v>
      </c>
      <c r="BA30" s="96">
        <v>0</v>
      </c>
      <c r="BB30" s="96">
        <v>0</v>
      </c>
    </row>
    <row r="31" spans="1:55" s="52" customFormat="1" ht="12.75" x14ac:dyDescent="0.2">
      <c r="C31" s="81"/>
      <c r="D31" s="205"/>
      <c r="E31" s="86"/>
      <c r="F31" s="87" t="s">
        <v>663</v>
      </c>
      <c r="G31" s="86"/>
      <c r="H31" s="86"/>
      <c r="I31" s="8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96"/>
      <c r="AU31" s="96"/>
      <c r="AV31" s="96"/>
      <c r="AW31" s="96"/>
      <c r="AX31" s="96">
        <v>0</v>
      </c>
      <c r="AY31" s="96">
        <v>0</v>
      </c>
      <c r="AZ31" s="96">
        <v>0</v>
      </c>
      <c r="BA31" s="96">
        <v>1</v>
      </c>
      <c r="BB31" s="96">
        <v>1</v>
      </c>
      <c r="BC31" s="52" t="s">
        <v>665</v>
      </c>
    </row>
    <row r="32" spans="1:55" s="52" customFormat="1" ht="12.75" x14ac:dyDescent="0.2">
      <c r="A32" s="52" t="s">
        <v>241</v>
      </c>
      <c r="B32" s="52" t="s">
        <v>527</v>
      </c>
      <c r="C32" s="144" t="s">
        <v>688</v>
      </c>
      <c r="D32" s="204" t="s">
        <v>39</v>
      </c>
      <c r="E32" s="9" t="s">
        <v>486</v>
      </c>
      <c r="F32" s="55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14"/>
      <c r="W32" s="14"/>
      <c r="X32" s="14"/>
      <c r="Y32" s="14"/>
      <c r="Z32" s="14"/>
      <c r="AA32" s="14"/>
      <c r="AB32" s="14"/>
      <c r="AC32" s="14"/>
      <c r="AD32" s="14"/>
      <c r="AE32" s="14">
        <v>0</v>
      </c>
      <c r="AF32" s="14">
        <v>0</v>
      </c>
      <c r="AG32" s="14">
        <v>25</v>
      </c>
      <c r="AH32" s="14">
        <v>51</v>
      </c>
      <c r="AI32" s="14">
        <v>60</v>
      </c>
      <c r="AJ32" s="14">
        <v>72</v>
      </c>
      <c r="AK32" s="14">
        <v>82</v>
      </c>
      <c r="AL32" s="14">
        <v>54</v>
      </c>
      <c r="AM32" s="14">
        <v>62</v>
      </c>
      <c r="AN32" s="14">
        <v>53</v>
      </c>
      <c r="AO32" s="14">
        <v>83</v>
      </c>
      <c r="AP32" s="14">
        <v>81</v>
      </c>
      <c r="AQ32" s="14">
        <v>88</v>
      </c>
      <c r="AR32" s="14">
        <v>95</v>
      </c>
      <c r="AS32" s="14">
        <v>100</v>
      </c>
      <c r="AT32" s="52">
        <v>114</v>
      </c>
      <c r="AU32" s="52">
        <v>123</v>
      </c>
      <c r="AV32" s="52">
        <v>122</v>
      </c>
      <c r="AW32" s="52">
        <v>124</v>
      </c>
      <c r="AX32" s="52">
        <f>3+87</f>
        <v>90</v>
      </c>
      <c r="AY32" s="52">
        <v>90</v>
      </c>
      <c r="AZ32" s="52">
        <f>32+48</f>
        <v>80</v>
      </c>
      <c r="BA32" s="52">
        <f>54+16</f>
        <v>70</v>
      </c>
      <c r="BB32" s="52">
        <v>85</v>
      </c>
    </row>
    <row r="33" spans="1:54" s="52" customFormat="1" ht="12.75" x14ac:dyDescent="0.2">
      <c r="A33" s="52" t="s">
        <v>241</v>
      </c>
      <c r="B33" s="52" t="s">
        <v>250</v>
      </c>
      <c r="C33" s="80" t="s">
        <v>425</v>
      </c>
      <c r="D33" s="202" t="s">
        <v>40</v>
      </c>
      <c r="E33" s="9" t="s">
        <v>681</v>
      </c>
      <c r="F33" s="55"/>
      <c r="G33" s="9">
        <v>8</v>
      </c>
      <c r="H33" s="9">
        <v>7</v>
      </c>
      <c r="I33" s="9">
        <v>5</v>
      </c>
      <c r="J33" s="9">
        <v>5</v>
      </c>
      <c r="K33" s="9">
        <v>8</v>
      </c>
      <c r="L33" s="9">
        <v>6</v>
      </c>
      <c r="M33" s="9">
        <v>2</v>
      </c>
      <c r="N33" s="9">
        <v>7</v>
      </c>
      <c r="O33" s="9">
        <v>6</v>
      </c>
      <c r="P33" s="9">
        <v>5</v>
      </c>
      <c r="Q33" s="9">
        <v>0</v>
      </c>
      <c r="R33" s="9">
        <v>5</v>
      </c>
      <c r="S33" s="9">
        <v>6</v>
      </c>
      <c r="T33" s="9">
        <v>2</v>
      </c>
      <c r="U33" s="9">
        <v>6</v>
      </c>
      <c r="V33" s="14">
        <v>8</v>
      </c>
      <c r="W33" s="14">
        <v>4</v>
      </c>
      <c r="X33" s="14">
        <v>9</v>
      </c>
      <c r="Y33" s="14">
        <v>9</v>
      </c>
      <c r="Z33" s="14">
        <v>8</v>
      </c>
      <c r="AA33" s="14">
        <v>3</v>
      </c>
      <c r="AB33" s="14">
        <v>5</v>
      </c>
      <c r="AC33" s="14">
        <v>5</v>
      </c>
      <c r="AD33" s="14">
        <v>5</v>
      </c>
      <c r="AE33" s="14">
        <v>9</v>
      </c>
      <c r="AF33" s="14">
        <v>5</v>
      </c>
      <c r="AG33" s="14">
        <v>6</v>
      </c>
      <c r="AH33" s="14">
        <v>8</v>
      </c>
      <c r="AI33" s="14">
        <v>9</v>
      </c>
      <c r="AJ33" s="14">
        <v>12</v>
      </c>
      <c r="AK33" s="14">
        <v>9</v>
      </c>
      <c r="AL33" s="14">
        <v>13</v>
      </c>
      <c r="AM33" s="14">
        <v>7</v>
      </c>
      <c r="AN33" s="14">
        <v>8</v>
      </c>
      <c r="AO33" s="14">
        <v>7</v>
      </c>
      <c r="AP33" s="14">
        <v>5</v>
      </c>
      <c r="AQ33" s="14">
        <v>7</v>
      </c>
      <c r="AR33" s="14">
        <v>7</v>
      </c>
      <c r="AS33" s="14">
        <v>9</v>
      </c>
      <c r="AT33" s="52">
        <v>9</v>
      </c>
      <c r="AU33" s="52">
        <v>8</v>
      </c>
      <c r="AV33" s="52">
        <v>8</v>
      </c>
      <c r="AW33" s="52">
        <v>9</v>
      </c>
      <c r="AX33" s="52">
        <v>11</v>
      </c>
      <c r="AY33" s="52">
        <v>5</v>
      </c>
      <c r="AZ33" s="52">
        <v>4</v>
      </c>
      <c r="BA33" s="52">
        <v>11</v>
      </c>
      <c r="BB33" s="52">
        <v>1</v>
      </c>
    </row>
    <row r="34" spans="1:54" s="52" customFormat="1" ht="12.75" x14ac:dyDescent="0.2">
      <c r="A34" s="52" t="s">
        <v>241</v>
      </c>
      <c r="B34" s="52" t="s">
        <v>251</v>
      </c>
      <c r="C34" s="153" t="s">
        <v>202</v>
      </c>
      <c r="D34" s="202" t="s">
        <v>42</v>
      </c>
      <c r="E34" s="9" t="s">
        <v>645</v>
      </c>
      <c r="F34" s="55"/>
      <c r="G34" s="9">
        <v>16</v>
      </c>
      <c r="H34" s="9">
        <v>20</v>
      </c>
      <c r="I34" s="9">
        <v>10</v>
      </c>
      <c r="J34" s="9">
        <v>15</v>
      </c>
      <c r="K34" s="9">
        <v>20</v>
      </c>
      <c r="L34" s="9">
        <v>13</v>
      </c>
      <c r="M34" s="9">
        <v>16</v>
      </c>
      <c r="N34" s="9">
        <v>21</v>
      </c>
      <c r="O34" s="9">
        <v>8</v>
      </c>
      <c r="P34" s="9">
        <v>13</v>
      </c>
      <c r="Q34" s="9">
        <v>19</v>
      </c>
      <c r="R34" s="9">
        <v>24</v>
      </c>
      <c r="S34" s="9">
        <v>33</v>
      </c>
      <c r="T34" s="9">
        <v>32</v>
      </c>
      <c r="U34" s="9">
        <v>51</v>
      </c>
      <c r="V34" s="14">
        <v>38</v>
      </c>
      <c r="W34" s="14">
        <v>27</v>
      </c>
      <c r="X34" s="14">
        <v>28</v>
      </c>
      <c r="Y34" s="14">
        <v>36</v>
      </c>
      <c r="Z34" s="14">
        <v>32</v>
      </c>
      <c r="AA34" s="14">
        <v>34</v>
      </c>
      <c r="AB34" s="14">
        <v>28</v>
      </c>
      <c r="AC34" s="14">
        <v>28</v>
      </c>
      <c r="AD34" s="14">
        <v>41</v>
      </c>
      <c r="AE34" s="14">
        <v>40</v>
      </c>
      <c r="AF34" s="14">
        <v>43</v>
      </c>
      <c r="AG34" s="14">
        <v>41</v>
      </c>
      <c r="AH34" s="14">
        <v>33</v>
      </c>
      <c r="AI34" s="14">
        <v>40</v>
      </c>
      <c r="AJ34" s="14">
        <v>67</v>
      </c>
      <c r="AK34" s="14">
        <v>50</v>
      </c>
      <c r="AL34" s="14">
        <v>75</v>
      </c>
      <c r="AM34" s="14">
        <v>66</v>
      </c>
      <c r="AN34" s="14">
        <v>63</v>
      </c>
      <c r="AO34" s="14">
        <v>78</v>
      </c>
      <c r="AP34" s="14">
        <v>69</v>
      </c>
      <c r="AQ34" s="14">
        <v>63</v>
      </c>
      <c r="AR34" s="14">
        <v>62</v>
      </c>
      <c r="AS34" s="14">
        <v>43</v>
      </c>
      <c r="AT34" s="52">
        <v>44</v>
      </c>
      <c r="AU34" s="52">
        <v>49</v>
      </c>
      <c r="AV34" s="52">
        <v>53</v>
      </c>
      <c r="AW34" s="52">
        <f t="shared" ref="AW34:AZ34" si="6">SUM(AW35:AW36)</f>
        <v>53</v>
      </c>
      <c r="AX34" s="52">
        <f t="shared" si="6"/>
        <v>34</v>
      </c>
      <c r="AY34" s="52">
        <f t="shared" si="6"/>
        <v>48</v>
      </c>
      <c r="AZ34" s="52">
        <f t="shared" si="6"/>
        <v>41</v>
      </c>
      <c r="BA34" s="52">
        <f t="shared" ref="BA34:BB34" si="7">SUM(BA35:BA36)</f>
        <v>36</v>
      </c>
      <c r="BB34" s="52">
        <f t="shared" si="7"/>
        <v>32</v>
      </c>
    </row>
    <row r="35" spans="1:54" s="52" customFormat="1" ht="12.75" x14ac:dyDescent="0.2">
      <c r="A35" s="52" t="s">
        <v>241</v>
      </c>
      <c r="B35" s="52" t="s">
        <v>381</v>
      </c>
      <c r="C35" s="153"/>
      <c r="D35" s="202"/>
      <c r="E35" s="86"/>
      <c r="F35" s="87" t="s">
        <v>359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>
        <v>61</v>
      </c>
      <c r="AS35" s="86">
        <v>43</v>
      </c>
      <c r="AT35" s="96">
        <v>43</v>
      </c>
      <c r="AU35" s="96">
        <v>43</v>
      </c>
      <c r="AV35" s="96">
        <v>45</v>
      </c>
      <c r="AW35" s="96">
        <v>39</v>
      </c>
      <c r="AX35" s="96">
        <v>22</v>
      </c>
      <c r="AY35" s="96">
        <v>32</v>
      </c>
      <c r="AZ35" s="96">
        <v>27</v>
      </c>
      <c r="BA35" s="96">
        <v>31</v>
      </c>
      <c r="BB35" s="96">
        <v>23</v>
      </c>
    </row>
    <row r="36" spans="1:54" s="52" customFormat="1" ht="12.75" x14ac:dyDescent="0.2">
      <c r="A36" s="52" t="s">
        <v>241</v>
      </c>
      <c r="B36" s="52" t="s">
        <v>381</v>
      </c>
      <c r="C36" s="153"/>
      <c r="D36" s="202"/>
      <c r="E36" s="86"/>
      <c r="F36" s="87" t="s">
        <v>391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>
        <v>1</v>
      </c>
      <c r="AS36" s="86">
        <v>0</v>
      </c>
      <c r="AT36" s="96">
        <v>1</v>
      </c>
      <c r="AU36" s="96">
        <v>6</v>
      </c>
      <c r="AV36" s="96">
        <v>8</v>
      </c>
      <c r="AW36" s="96">
        <v>14</v>
      </c>
      <c r="AX36" s="96">
        <v>12</v>
      </c>
      <c r="AY36" s="96">
        <v>16</v>
      </c>
      <c r="AZ36" s="96">
        <v>14</v>
      </c>
      <c r="BA36" s="96">
        <v>5</v>
      </c>
      <c r="BB36" s="96">
        <v>9</v>
      </c>
    </row>
    <row r="37" spans="1:54" s="52" customFormat="1" ht="12.75" x14ac:dyDescent="0.2">
      <c r="A37" s="52" t="s">
        <v>241</v>
      </c>
      <c r="B37" s="52" t="s">
        <v>519</v>
      </c>
      <c r="C37" s="153" t="s">
        <v>85</v>
      </c>
      <c r="D37" s="202" t="s">
        <v>84</v>
      </c>
      <c r="E37" s="9" t="s">
        <v>85</v>
      </c>
      <c r="F37" s="55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U37" s="52">
        <v>1</v>
      </c>
      <c r="AV37" s="52">
        <v>7</v>
      </c>
      <c r="AW37" s="52">
        <f t="shared" ref="AW37:AZ37" si="8">SUM(AW38:AW40)</f>
        <v>10</v>
      </c>
      <c r="AX37" s="52">
        <f t="shared" si="8"/>
        <v>9</v>
      </c>
      <c r="AY37" s="52">
        <f t="shared" si="8"/>
        <v>8</v>
      </c>
      <c r="AZ37" s="52">
        <f t="shared" si="8"/>
        <v>9</v>
      </c>
      <c r="BA37" s="52">
        <f t="shared" ref="BA37:BB37" si="9">SUM(BA38:BA40)</f>
        <v>14</v>
      </c>
      <c r="BB37" s="52">
        <f t="shared" si="9"/>
        <v>11</v>
      </c>
    </row>
    <row r="38" spans="1:54" s="52" customFormat="1" ht="12.75" x14ac:dyDescent="0.2">
      <c r="A38" s="52" t="s">
        <v>241</v>
      </c>
      <c r="B38" s="52" t="s">
        <v>520</v>
      </c>
      <c r="C38" s="153"/>
      <c r="D38" s="202"/>
      <c r="E38" s="71"/>
      <c r="F38" s="103" t="s">
        <v>443</v>
      </c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96"/>
      <c r="AU38" s="96">
        <v>0</v>
      </c>
      <c r="AV38" s="96">
        <v>0</v>
      </c>
      <c r="AW38" s="96">
        <v>0</v>
      </c>
      <c r="AX38" s="96">
        <v>0</v>
      </c>
      <c r="AY38" s="96">
        <v>0</v>
      </c>
      <c r="AZ38" s="96">
        <v>0</v>
      </c>
      <c r="BA38" s="96">
        <v>1</v>
      </c>
      <c r="BB38" s="96">
        <v>0</v>
      </c>
    </row>
    <row r="39" spans="1:54" s="52" customFormat="1" ht="12.75" x14ac:dyDescent="0.2">
      <c r="A39" s="52" t="s">
        <v>241</v>
      </c>
      <c r="B39" s="52" t="s">
        <v>520</v>
      </c>
      <c r="C39" s="153"/>
      <c r="D39" s="202"/>
      <c r="E39" s="71"/>
      <c r="F39" s="103" t="s">
        <v>444</v>
      </c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96"/>
      <c r="AU39" s="96">
        <v>1</v>
      </c>
      <c r="AV39" s="96">
        <v>4</v>
      </c>
      <c r="AW39" s="96">
        <v>9</v>
      </c>
      <c r="AX39" s="96">
        <v>6</v>
      </c>
      <c r="AY39" s="96">
        <v>5</v>
      </c>
      <c r="AZ39" s="96">
        <v>8</v>
      </c>
      <c r="BA39" s="96">
        <v>10</v>
      </c>
      <c r="BB39" s="96">
        <v>8</v>
      </c>
    </row>
    <row r="40" spans="1:54" s="52" customFormat="1" ht="12.75" x14ac:dyDescent="0.2">
      <c r="A40" s="52" t="s">
        <v>241</v>
      </c>
      <c r="B40" s="52" t="s">
        <v>520</v>
      </c>
      <c r="C40" s="153"/>
      <c r="D40" s="202"/>
      <c r="E40" s="71"/>
      <c r="F40" s="103" t="s">
        <v>445</v>
      </c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96"/>
      <c r="AU40" s="96">
        <v>0</v>
      </c>
      <c r="AV40" s="96">
        <v>3</v>
      </c>
      <c r="AW40" s="96">
        <v>1</v>
      </c>
      <c r="AX40" s="96">
        <v>3</v>
      </c>
      <c r="AY40" s="96">
        <v>3</v>
      </c>
      <c r="AZ40" s="96">
        <v>1</v>
      </c>
      <c r="BA40" s="96">
        <v>3</v>
      </c>
      <c r="BB40" s="96">
        <v>3</v>
      </c>
    </row>
    <row r="41" spans="1:54" s="52" customFormat="1" ht="13.9" customHeight="1" x14ac:dyDescent="0.2">
      <c r="A41" s="52" t="s">
        <v>241</v>
      </c>
      <c r="B41" s="52" t="s">
        <v>247</v>
      </c>
      <c r="C41" s="153" t="s">
        <v>446</v>
      </c>
      <c r="D41" s="202" t="s">
        <v>44</v>
      </c>
      <c r="E41" s="9" t="s">
        <v>446</v>
      </c>
      <c r="F41" s="55"/>
      <c r="G41" s="9">
        <v>6</v>
      </c>
      <c r="H41" s="9">
        <v>9</v>
      </c>
      <c r="I41" s="9">
        <v>4</v>
      </c>
      <c r="J41" s="9">
        <v>3</v>
      </c>
      <c r="K41" s="9">
        <v>9</v>
      </c>
      <c r="L41" s="9">
        <v>6</v>
      </c>
      <c r="M41" s="9">
        <v>6</v>
      </c>
      <c r="N41" s="9">
        <v>11</v>
      </c>
      <c r="O41" s="9">
        <v>10</v>
      </c>
      <c r="P41" s="9">
        <v>7</v>
      </c>
      <c r="Q41" s="9">
        <v>9</v>
      </c>
      <c r="R41" s="9">
        <v>4</v>
      </c>
      <c r="S41" s="9">
        <v>6</v>
      </c>
      <c r="T41" s="9">
        <v>5</v>
      </c>
      <c r="U41" s="9">
        <v>9</v>
      </c>
      <c r="V41" s="9">
        <v>10</v>
      </c>
      <c r="W41" s="14">
        <v>8</v>
      </c>
      <c r="X41" s="14">
        <v>7</v>
      </c>
      <c r="Y41" s="14">
        <v>9</v>
      </c>
      <c r="Z41" s="14">
        <v>12</v>
      </c>
      <c r="AA41" s="14">
        <v>5</v>
      </c>
      <c r="AB41" s="14">
        <v>5</v>
      </c>
      <c r="AC41" s="14">
        <v>5</v>
      </c>
      <c r="AD41" s="14">
        <v>6</v>
      </c>
      <c r="AE41" s="14">
        <v>6</v>
      </c>
      <c r="AF41" s="14">
        <v>12</v>
      </c>
      <c r="AG41" s="14">
        <v>9</v>
      </c>
      <c r="AH41" s="14">
        <v>8</v>
      </c>
      <c r="AI41" s="14">
        <v>16</v>
      </c>
      <c r="AJ41" s="14">
        <v>10</v>
      </c>
      <c r="AK41" s="14">
        <v>17</v>
      </c>
      <c r="AL41" s="14">
        <v>32</v>
      </c>
      <c r="AM41" s="14">
        <v>20</v>
      </c>
      <c r="AN41" s="14">
        <v>13</v>
      </c>
      <c r="AO41" s="14">
        <v>20</v>
      </c>
      <c r="AP41" s="14">
        <v>17</v>
      </c>
      <c r="AQ41" s="14">
        <v>22</v>
      </c>
      <c r="AR41" s="14">
        <v>13</v>
      </c>
      <c r="AS41" s="14">
        <v>20</v>
      </c>
      <c r="AT41" s="52">
        <v>15</v>
      </c>
      <c r="AU41" s="52">
        <v>14</v>
      </c>
      <c r="AV41" s="52">
        <v>9</v>
      </c>
      <c r="AW41" s="52">
        <f t="shared" ref="AW41:AZ41" si="10">SUM(AW42:AW46)</f>
        <v>8</v>
      </c>
      <c r="AX41" s="52">
        <f t="shared" si="10"/>
        <v>11</v>
      </c>
      <c r="AY41" s="52">
        <f t="shared" si="10"/>
        <v>10</v>
      </c>
      <c r="AZ41" s="52">
        <f t="shared" si="10"/>
        <v>6</v>
      </c>
      <c r="BA41" s="52">
        <f t="shared" ref="BA41:BB41" si="11">SUM(BA42:BA46)</f>
        <v>9</v>
      </c>
      <c r="BB41" s="52">
        <f t="shared" si="11"/>
        <v>10</v>
      </c>
    </row>
    <row r="42" spans="1:54" s="52" customFormat="1" ht="12.75" x14ac:dyDescent="0.2">
      <c r="A42" s="52" t="s">
        <v>241</v>
      </c>
      <c r="B42" s="52" t="s">
        <v>364</v>
      </c>
      <c r="C42" s="153"/>
      <c r="D42" s="206"/>
      <c r="E42" s="86"/>
      <c r="F42" s="90" t="s">
        <v>426</v>
      </c>
      <c r="G42" s="91">
        <v>0</v>
      </c>
      <c r="H42" s="91">
        <v>0</v>
      </c>
      <c r="I42" s="91">
        <v>0</v>
      </c>
      <c r="J42" s="91">
        <v>0</v>
      </c>
      <c r="K42" s="91">
        <v>2</v>
      </c>
      <c r="L42" s="91">
        <v>0</v>
      </c>
      <c r="M42" s="91">
        <v>0</v>
      </c>
      <c r="N42" s="91">
        <v>1</v>
      </c>
      <c r="O42" s="91">
        <v>1</v>
      </c>
      <c r="P42" s="91">
        <v>2</v>
      </c>
      <c r="Q42" s="91">
        <v>2</v>
      </c>
      <c r="R42" s="91">
        <v>0</v>
      </c>
      <c r="S42" s="91">
        <v>3</v>
      </c>
      <c r="T42" s="91">
        <v>1</v>
      </c>
      <c r="U42" s="91">
        <v>2</v>
      </c>
      <c r="V42" s="92">
        <v>1</v>
      </c>
      <c r="W42" s="92">
        <v>2</v>
      </c>
      <c r="X42" s="92">
        <v>0</v>
      </c>
      <c r="Y42" s="92">
        <v>0</v>
      </c>
      <c r="Z42" s="92">
        <v>4</v>
      </c>
      <c r="AA42" s="92">
        <v>0</v>
      </c>
      <c r="AB42" s="92">
        <v>0</v>
      </c>
      <c r="AC42" s="92">
        <v>1</v>
      </c>
      <c r="AD42" s="92">
        <v>2</v>
      </c>
      <c r="AE42" s="92">
        <v>0</v>
      </c>
      <c r="AF42" s="92">
        <v>2</v>
      </c>
      <c r="AG42" s="92">
        <v>0</v>
      </c>
      <c r="AH42" s="92">
        <v>1</v>
      </c>
      <c r="AI42" s="92">
        <v>4</v>
      </c>
      <c r="AJ42" s="92">
        <v>0</v>
      </c>
      <c r="AK42" s="92">
        <v>4</v>
      </c>
      <c r="AL42" s="92">
        <v>3</v>
      </c>
      <c r="AM42" s="92">
        <v>3</v>
      </c>
      <c r="AN42" s="92">
        <v>1</v>
      </c>
      <c r="AO42" s="86">
        <v>2</v>
      </c>
      <c r="AP42" s="86">
        <v>5</v>
      </c>
      <c r="AQ42" s="86">
        <v>4</v>
      </c>
      <c r="AR42" s="86">
        <v>2</v>
      </c>
      <c r="AS42" s="86">
        <v>4</v>
      </c>
      <c r="AT42" s="96">
        <v>1</v>
      </c>
      <c r="AU42" s="96">
        <v>3</v>
      </c>
      <c r="AV42" s="96">
        <v>3</v>
      </c>
      <c r="AW42" s="96">
        <v>2</v>
      </c>
      <c r="AX42" s="96">
        <v>2</v>
      </c>
      <c r="AY42" s="96">
        <v>0</v>
      </c>
      <c r="AZ42" s="96">
        <v>0</v>
      </c>
      <c r="BA42" s="96">
        <v>2</v>
      </c>
      <c r="BB42" s="96">
        <v>3</v>
      </c>
    </row>
    <row r="43" spans="1:54" s="52" customFormat="1" ht="13.9" hidden="1" customHeight="1" x14ac:dyDescent="0.2">
      <c r="A43" s="52" t="s">
        <v>241</v>
      </c>
      <c r="B43" s="52" t="s">
        <v>364</v>
      </c>
      <c r="C43" s="153"/>
      <c r="D43" s="205"/>
      <c r="E43" s="97"/>
      <c r="F43" s="98" t="s">
        <v>336</v>
      </c>
      <c r="G43" s="99">
        <v>1</v>
      </c>
      <c r="H43" s="99">
        <v>0</v>
      </c>
      <c r="I43" s="99">
        <v>1</v>
      </c>
      <c r="J43" s="99">
        <v>0</v>
      </c>
      <c r="K43" s="99">
        <v>0</v>
      </c>
      <c r="L43" s="99">
        <v>0</v>
      </c>
      <c r="M43" s="99">
        <v>2</v>
      </c>
      <c r="N43" s="99">
        <v>4</v>
      </c>
      <c r="O43" s="99">
        <v>1</v>
      </c>
      <c r="P43" s="99">
        <v>0</v>
      </c>
      <c r="Q43" s="99">
        <v>0</v>
      </c>
      <c r="R43" s="99">
        <v>0</v>
      </c>
      <c r="S43" s="99">
        <v>0</v>
      </c>
      <c r="T43" s="99">
        <v>0</v>
      </c>
      <c r="U43" s="99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8" t="s">
        <v>21</v>
      </c>
      <c r="AE43" s="108" t="s">
        <v>21</v>
      </c>
      <c r="AF43" s="108" t="s">
        <v>21</v>
      </c>
      <c r="AG43" s="108" t="s">
        <v>21</v>
      </c>
      <c r="AH43" s="108" t="s">
        <v>21</v>
      </c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</row>
    <row r="44" spans="1:54" s="52" customFormat="1" ht="12.75" x14ac:dyDescent="0.2">
      <c r="A44" s="52" t="s">
        <v>241</v>
      </c>
      <c r="B44" s="52" t="s">
        <v>364</v>
      </c>
      <c r="C44" s="153"/>
      <c r="D44" s="205"/>
      <c r="E44" s="86"/>
      <c r="F44" s="90" t="s">
        <v>427</v>
      </c>
      <c r="G44" s="91">
        <v>0</v>
      </c>
      <c r="H44" s="91">
        <v>1</v>
      </c>
      <c r="I44" s="91">
        <v>0</v>
      </c>
      <c r="J44" s="91">
        <v>0</v>
      </c>
      <c r="K44" s="91">
        <v>1</v>
      </c>
      <c r="L44" s="91">
        <v>1</v>
      </c>
      <c r="M44" s="91">
        <v>1</v>
      </c>
      <c r="N44" s="91">
        <v>0</v>
      </c>
      <c r="O44" s="91">
        <v>1</v>
      </c>
      <c r="P44" s="91">
        <v>2</v>
      </c>
      <c r="Q44" s="91">
        <v>3</v>
      </c>
      <c r="R44" s="91">
        <v>2</v>
      </c>
      <c r="S44" s="91">
        <v>3</v>
      </c>
      <c r="T44" s="91">
        <v>1</v>
      </c>
      <c r="U44" s="91">
        <v>1</v>
      </c>
      <c r="V44" s="92">
        <v>3</v>
      </c>
      <c r="W44" s="92">
        <v>2</v>
      </c>
      <c r="X44" s="92">
        <v>1</v>
      </c>
      <c r="Y44" s="92">
        <v>1</v>
      </c>
      <c r="Z44" s="92">
        <v>2</v>
      </c>
      <c r="AA44" s="92">
        <v>1</v>
      </c>
      <c r="AB44" s="92">
        <v>1</v>
      </c>
      <c r="AC44" s="92">
        <v>2</v>
      </c>
      <c r="AD44" s="92">
        <v>1</v>
      </c>
      <c r="AE44" s="92">
        <v>1</v>
      </c>
      <c r="AF44" s="92">
        <v>4</v>
      </c>
      <c r="AG44" s="92">
        <v>1</v>
      </c>
      <c r="AH44" s="92">
        <v>2</v>
      </c>
      <c r="AI44" s="92">
        <v>2</v>
      </c>
      <c r="AJ44" s="92">
        <v>4</v>
      </c>
      <c r="AK44" s="92">
        <v>1</v>
      </c>
      <c r="AL44" s="92">
        <v>6</v>
      </c>
      <c r="AM44" s="92">
        <v>3</v>
      </c>
      <c r="AN44" s="92">
        <v>2</v>
      </c>
      <c r="AO44" s="86">
        <v>2</v>
      </c>
      <c r="AP44" s="86">
        <v>1</v>
      </c>
      <c r="AQ44" s="86">
        <v>2</v>
      </c>
      <c r="AR44" s="86"/>
      <c r="AS44" s="86">
        <v>0</v>
      </c>
      <c r="AT44" s="96">
        <v>3</v>
      </c>
      <c r="AU44" s="96">
        <v>0</v>
      </c>
      <c r="AV44" s="96">
        <v>0</v>
      </c>
      <c r="AW44" s="96">
        <v>1</v>
      </c>
      <c r="AX44" s="96">
        <v>1</v>
      </c>
      <c r="AY44" s="96">
        <v>1</v>
      </c>
      <c r="AZ44" s="96">
        <v>0</v>
      </c>
      <c r="BA44" s="96">
        <v>1</v>
      </c>
      <c r="BB44" s="96">
        <v>0</v>
      </c>
    </row>
    <row r="45" spans="1:54" s="52" customFormat="1" ht="13.9" hidden="1" customHeight="1" x14ac:dyDescent="0.2">
      <c r="A45" s="52" t="s">
        <v>241</v>
      </c>
      <c r="B45" s="52" t="s">
        <v>364</v>
      </c>
      <c r="C45" s="153"/>
      <c r="D45" s="202"/>
      <c r="E45" s="97"/>
      <c r="F45" s="98" t="s">
        <v>338</v>
      </c>
      <c r="G45" s="99">
        <v>2</v>
      </c>
      <c r="H45" s="99">
        <v>3</v>
      </c>
      <c r="I45" s="99">
        <v>0</v>
      </c>
      <c r="J45" s="99">
        <v>0</v>
      </c>
      <c r="K45" s="99">
        <v>1</v>
      </c>
      <c r="L45" s="99">
        <v>2</v>
      </c>
      <c r="M45" s="99">
        <v>1</v>
      </c>
      <c r="N45" s="99">
        <v>1</v>
      </c>
      <c r="O45" s="99">
        <v>1</v>
      </c>
      <c r="P45" s="99">
        <v>0</v>
      </c>
      <c r="Q45" s="99">
        <v>0</v>
      </c>
      <c r="R45" s="99">
        <v>0</v>
      </c>
      <c r="S45" s="99">
        <v>0</v>
      </c>
      <c r="T45" s="99">
        <v>0</v>
      </c>
      <c r="U45" s="99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0">
        <v>0</v>
      </c>
      <c r="AC45" s="100">
        <v>0</v>
      </c>
      <c r="AD45" s="108" t="s">
        <v>21</v>
      </c>
      <c r="AE45" s="108" t="s">
        <v>21</v>
      </c>
      <c r="AF45" s="108" t="s">
        <v>21</v>
      </c>
      <c r="AG45" s="108" t="s">
        <v>21</v>
      </c>
      <c r="AH45" s="108" t="s">
        <v>21</v>
      </c>
      <c r="AI45" s="108" t="s">
        <v>21</v>
      </c>
      <c r="AJ45" s="108" t="s">
        <v>21</v>
      </c>
      <c r="AK45" s="108" t="s">
        <v>21</v>
      </c>
      <c r="AL45" s="108" t="s">
        <v>21</v>
      </c>
      <c r="AM45" s="108" t="s">
        <v>21</v>
      </c>
      <c r="AN45" s="108" t="s">
        <v>21</v>
      </c>
      <c r="AO45" s="108"/>
      <c r="AP45" s="105"/>
      <c r="AQ45" s="105"/>
      <c r="AR45" s="105"/>
      <c r="AS45" s="105"/>
    </row>
    <row r="46" spans="1:54" s="52" customFormat="1" ht="12.75" x14ac:dyDescent="0.2">
      <c r="A46" s="52" t="s">
        <v>241</v>
      </c>
      <c r="B46" s="52" t="s">
        <v>364</v>
      </c>
      <c r="C46" s="153"/>
      <c r="D46" s="205"/>
      <c r="E46" s="86"/>
      <c r="F46" s="90" t="s">
        <v>428</v>
      </c>
      <c r="G46" s="91">
        <v>0</v>
      </c>
      <c r="H46" s="91">
        <v>0</v>
      </c>
      <c r="I46" s="91">
        <v>1</v>
      </c>
      <c r="J46" s="91">
        <v>1</v>
      </c>
      <c r="K46" s="91">
        <v>2</v>
      </c>
      <c r="L46" s="91">
        <v>1</v>
      </c>
      <c r="M46" s="91">
        <v>1</v>
      </c>
      <c r="N46" s="91">
        <v>0</v>
      </c>
      <c r="O46" s="91">
        <v>0</v>
      </c>
      <c r="P46" s="91">
        <v>3</v>
      </c>
      <c r="Q46" s="91">
        <v>4</v>
      </c>
      <c r="R46" s="91">
        <v>2</v>
      </c>
      <c r="S46" s="91">
        <v>0</v>
      </c>
      <c r="T46" s="91">
        <v>3</v>
      </c>
      <c r="U46" s="91">
        <v>6</v>
      </c>
      <c r="V46" s="92">
        <v>6</v>
      </c>
      <c r="W46" s="92">
        <v>4</v>
      </c>
      <c r="X46" s="92">
        <v>6</v>
      </c>
      <c r="Y46" s="92">
        <v>8</v>
      </c>
      <c r="Z46" s="92">
        <v>6</v>
      </c>
      <c r="AA46" s="92">
        <v>4</v>
      </c>
      <c r="AB46" s="92">
        <v>4</v>
      </c>
      <c r="AC46" s="92">
        <v>2</v>
      </c>
      <c r="AD46" s="92">
        <v>3</v>
      </c>
      <c r="AE46" s="92">
        <v>5</v>
      </c>
      <c r="AF46" s="92">
        <v>6</v>
      </c>
      <c r="AG46" s="92">
        <v>8</v>
      </c>
      <c r="AH46" s="92">
        <v>5</v>
      </c>
      <c r="AI46" s="92">
        <v>10</v>
      </c>
      <c r="AJ46" s="92">
        <v>6</v>
      </c>
      <c r="AK46" s="92">
        <v>12</v>
      </c>
      <c r="AL46" s="92">
        <v>23</v>
      </c>
      <c r="AM46" s="92">
        <v>14</v>
      </c>
      <c r="AN46" s="92">
        <v>10</v>
      </c>
      <c r="AO46" s="86">
        <v>16</v>
      </c>
      <c r="AP46" s="86">
        <v>11</v>
      </c>
      <c r="AQ46" s="86">
        <v>16</v>
      </c>
      <c r="AR46" s="86">
        <v>11</v>
      </c>
      <c r="AS46" s="86">
        <v>16</v>
      </c>
      <c r="AT46" s="96">
        <v>11</v>
      </c>
      <c r="AU46" s="96">
        <v>11</v>
      </c>
      <c r="AV46" s="96">
        <v>6</v>
      </c>
      <c r="AW46" s="96">
        <v>5</v>
      </c>
      <c r="AX46" s="96">
        <v>8</v>
      </c>
      <c r="AY46" s="96">
        <v>9</v>
      </c>
      <c r="AZ46" s="96">
        <v>6</v>
      </c>
      <c r="BA46" s="96">
        <v>6</v>
      </c>
      <c r="BB46" s="96">
        <v>7</v>
      </c>
    </row>
    <row r="47" spans="1:54" s="52" customFormat="1" ht="12.75" hidden="1" x14ac:dyDescent="0.2">
      <c r="A47" s="52" t="s">
        <v>241</v>
      </c>
      <c r="B47" s="52" t="s">
        <v>364</v>
      </c>
      <c r="C47" s="153"/>
      <c r="D47" s="202"/>
      <c r="E47" s="97"/>
      <c r="F47" s="98" t="s">
        <v>337</v>
      </c>
      <c r="G47" s="99">
        <v>3</v>
      </c>
      <c r="H47" s="99">
        <v>5</v>
      </c>
      <c r="I47" s="99">
        <v>2</v>
      </c>
      <c r="J47" s="99">
        <v>2</v>
      </c>
      <c r="K47" s="99">
        <v>3</v>
      </c>
      <c r="L47" s="99">
        <v>2</v>
      </c>
      <c r="M47" s="99">
        <v>1</v>
      </c>
      <c r="N47" s="99">
        <v>5</v>
      </c>
      <c r="O47" s="99">
        <v>6</v>
      </c>
      <c r="P47" s="99">
        <v>0</v>
      </c>
      <c r="Q47" s="99">
        <v>0</v>
      </c>
      <c r="R47" s="99">
        <v>0</v>
      </c>
      <c r="S47" s="99">
        <v>0</v>
      </c>
      <c r="T47" s="99">
        <v>0</v>
      </c>
      <c r="U47" s="99">
        <v>0</v>
      </c>
      <c r="V47" s="100">
        <v>0</v>
      </c>
      <c r="W47" s="100">
        <v>0</v>
      </c>
      <c r="X47" s="100">
        <v>0</v>
      </c>
      <c r="Y47" s="100">
        <v>0</v>
      </c>
      <c r="Z47" s="100">
        <v>0</v>
      </c>
      <c r="AA47" s="100">
        <v>0</v>
      </c>
      <c r="AB47" s="100">
        <v>0</v>
      </c>
      <c r="AC47" s="100">
        <v>0</v>
      </c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</row>
    <row r="48" spans="1:54" s="52" customFormat="1" ht="12.75" x14ac:dyDescent="0.2">
      <c r="A48" s="52" t="s">
        <v>241</v>
      </c>
      <c r="B48" s="52" t="s">
        <v>252</v>
      </c>
      <c r="C48" s="80" t="s">
        <v>672</v>
      </c>
      <c r="D48" s="202" t="s">
        <v>666</v>
      </c>
      <c r="E48" s="9" t="s">
        <v>698</v>
      </c>
      <c r="F48" s="55"/>
      <c r="G48" s="9">
        <v>27</v>
      </c>
      <c r="H48" s="9">
        <v>26</v>
      </c>
      <c r="I48" s="9">
        <v>11</v>
      </c>
      <c r="J48" s="9">
        <v>17</v>
      </c>
      <c r="K48" s="9">
        <v>28</v>
      </c>
      <c r="L48" s="9">
        <v>19</v>
      </c>
      <c r="M48" s="9">
        <v>13</v>
      </c>
      <c r="N48" s="9">
        <v>11</v>
      </c>
      <c r="O48" s="9">
        <v>14</v>
      </c>
      <c r="P48" s="9">
        <v>18</v>
      </c>
      <c r="Q48" s="9">
        <v>11</v>
      </c>
      <c r="R48" s="9">
        <v>19</v>
      </c>
      <c r="S48" s="9">
        <v>15</v>
      </c>
      <c r="T48" s="9">
        <v>21</v>
      </c>
      <c r="U48" s="9">
        <v>11</v>
      </c>
      <c r="V48" s="14">
        <v>25</v>
      </c>
      <c r="W48" s="14">
        <v>18</v>
      </c>
      <c r="X48" s="14">
        <v>18</v>
      </c>
      <c r="Y48" s="14">
        <v>16</v>
      </c>
      <c r="Z48" s="14">
        <v>17</v>
      </c>
      <c r="AA48" s="14">
        <v>14</v>
      </c>
      <c r="AB48" s="14">
        <v>20</v>
      </c>
      <c r="AC48" s="14">
        <v>17</v>
      </c>
      <c r="AD48" s="14">
        <v>28</v>
      </c>
      <c r="AE48" s="14">
        <v>24</v>
      </c>
      <c r="AF48" s="14">
        <v>14</v>
      </c>
      <c r="AG48" s="14">
        <v>21</v>
      </c>
      <c r="AH48" s="14">
        <v>21</v>
      </c>
      <c r="AI48" s="14">
        <v>21</v>
      </c>
      <c r="AJ48" s="14">
        <v>15</v>
      </c>
      <c r="AK48" s="14">
        <v>32</v>
      </c>
      <c r="AL48" s="14">
        <v>39</v>
      </c>
      <c r="AM48" s="14">
        <v>31</v>
      </c>
      <c r="AN48" s="14">
        <v>32</v>
      </c>
      <c r="AO48" s="14">
        <v>35</v>
      </c>
      <c r="AP48" s="14">
        <v>40</v>
      </c>
      <c r="AQ48" s="14">
        <v>24</v>
      </c>
      <c r="AR48" s="14">
        <v>37</v>
      </c>
      <c r="AS48" s="14">
        <v>35</v>
      </c>
      <c r="AT48" s="52">
        <v>35</v>
      </c>
      <c r="AU48" s="52">
        <v>30</v>
      </c>
      <c r="AV48" s="52">
        <v>29</v>
      </c>
      <c r="AW48" s="52">
        <v>31</v>
      </c>
      <c r="AX48" s="52">
        <v>22</v>
      </c>
      <c r="AY48" s="52">
        <v>20</v>
      </c>
      <c r="AZ48" s="52">
        <v>20</v>
      </c>
      <c r="BA48" s="52">
        <v>21</v>
      </c>
      <c r="BB48" s="52">
        <v>20</v>
      </c>
    </row>
    <row r="49" spans="1:54" s="52" customFormat="1" ht="12.75" hidden="1" x14ac:dyDescent="0.2">
      <c r="A49" s="52" t="s">
        <v>241</v>
      </c>
      <c r="B49" s="52" t="s">
        <v>301</v>
      </c>
      <c r="C49" s="80" t="s">
        <v>45</v>
      </c>
      <c r="D49" s="202" t="s">
        <v>303</v>
      </c>
      <c r="E49" s="9" t="s">
        <v>302</v>
      </c>
      <c r="F49" s="55"/>
      <c r="H49" s="64">
        <v>13</v>
      </c>
      <c r="I49" s="64">
        <v>15</v>
      </c>
      <c r="J49" s="64">
        <v>16</v>
      </c>
      <c r="K49" s="64">
        <v>13</v>
      </c>
      <c r="L49" s="64">
        <v>21</v>
      </c>
      <c r="M49" s="64">
        <v>15</v>
      </c>
      <c r="N49" s="64">
        <v>12</v>
      </c>
      <c r="O49" s="64">
        <v>10</v>
      </c>
      <c r="P49" s="64">
        <v>5</v>
      </c>
      <c r="Q49" s="64">
        <v>5</v>
      </c>
      <c r="R49" s="64">
        <v>6</v>
      </c>
      <c r="S49" s="64">
        <v>6</v>
      </c>
      <c r="T49" s="64">
        <v>6</v>
      </c>
      <c r="U49" s="64">
        <v>7</v>
      </c>
      <c r="V49" s="52">
        <v>2</v>
      </c>
      <c r="W49" s="52">
        <v>0</v>
      </c>
      <c r="X49" s="52">
        <v>0</v>
      </c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</row>
    <row r="50" spans="1:54" s="52" customFormat="1" ht="12.75" x14ac:dyDescent="0.2">
      <c r="A50" s="52" t="s">
        <v>241</v>
      </c>
      <c r="B50" s="52" t="s">
        <v>253</v>
      </c>
      <c r="C50" s="82" t="s">
        <v>245</v>
      </c>
      <c r="D50" s="204" t="s">
        <v>46</v>
      </c>
      <c r="E50" s="9" t="s">
        <v>23</v>
      </c>
      <c r="F50" s="55"/>
      <c r="G50" s="9">
        <v>19</v>
      </c>
      <c r="H50" s="9">
        <v>24</v>
      </c>
      <c r="I50" s="9">
        <v>19</v>
      </c>
      <c r="J50" s="9">
        <v>17</v>
      </c>
      <c r="K50" s="9">
        <v>11</v>
      </c>
      <c r="L50" s="9">
        <v>14</v>
      </c>
      <c r="M50" s="9">
        <v>18</v>
      </c>
      <c r="N50" s="9">
        <v>12</v>
      </c>
      <c r="O50" s="9">
        <v>13</v>
      </c>
      <c r="P50" s="9">
        <v>16</v>
      </c>
      <c r="Q50" s="9">
        <v>15</v>
      </c>
      <c r="R50" s="9">
        <v>20</v>
      </c>
      <c r="S50" s="9">
        <v>22</v>
      </c>
      <c r="T50" s="9">
        <v>28</v>
      </c>
      <c r="U50" s="9">
        <v>33</v>
      </c>
      <c r="V50" s="14">
        <v>26</v>
      </c>
      <c r="W50" s="14">
        <v>26</v>
      </c>
      <c r="X50" s="14">
        <v>38</v>
      </c>
      <c r="Y50" s="14">
        <v>24</v>
      </c>
      <c r="Z50" s="14">
        <v>31</v>
      </c>
      <c r="AA50" s="14">
        <v>39</v>
      </c>
      <c r="AB50" s="14">
        <v>38</v>
      </c>
      <c r="AC50" s="14">
        <v>48</v>
      </c>
      <c r="AD50" s="14">
        <v>44</v>
      </c>
      <c r="AE50" s="14">
        <v>63</v>
      </c>
      <c r="AF50" s="14">
        <v>44</v>
      </c>
      <c r="AG50" s="14">
        <v>61</v>
      </c>
      <c r="AH50" s="14">
        <v>56</v>
      </c>
      <c r="AI50" s="14">
        <v>55</v>
      </c>
      <c r="AJ50" s="14">
        <v>64</v>
      </c>
      <c r="AK50" s="14">
        <v>59</v>
      </c>
      <c r="AL50" s="14">
        <v>82</v>
      </c>
      <c r="AM50" s="14">
        <v>71</v>
      </c>
      <c r="AN50" s="14">
        <v>65</v>
      </c>
      <c r="AO50" s="14">
        <v>72</v>
      </c>
      <c r="AP50" s="14">
        <v>53</v>
      </c>
      <c r="AQ50" s="14">
        <v>51</v>
      </c>
      <c r="AR50" s="14">
        <v>48</v>
      </c>
      <c r="AS50" s="14">
        <v>36</v>
      </c>
      <c r="AT50" s="52">
        <v>46</v>
      </c>
      <c r="AU50" s="52">
        <v>39</v>
      </c>
      <c r="AV50" s="52">
        <v>45</v>
      </c>
      <c r="AW50" s="52">
        <f t="shared" ref="AW50:AZ50" si="12">AW51+AW52</f>
        <v>48</v>
      </c>
      <c r="AX50" s="52">
        <f t="shared" si="12"/>
        <v>20</v>
      </c>
      <c r="AY50" s="52">
        <f t="shared" si="12"/>
        <v>39</v>
      </c>
      <c r="AZ50" s="52">
        <f t="shared" si="12"/>
        <v>30</v>
      </c>
      <c r="BA50" s="52">
        <f t="shared" ref="BA50:BB50" si="13">BA51+BA52</f>
        <v>28</v>
      </c>
      <c r="BB50" s="52">
        <f t="shared" si="13"/>
        <v>39</v>
      </c>
    </row>
    <row r="51" spans="1:54" s="52" customFormat="1" ht="12.75" x14ac:dyDescent="0.2">
      <c r="A51" s="52" t="s">
        <v>241</v>
      </c>
      <c r="B51" s="52" t="s">
        <v>541</v>
      </c>
      <c r="C51" s="82"/>
      <c r="D51" s="204"/>
      <c r="E51" s="71"/>
      <c r="F51" s="103" t="s">
        <v>359</v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96"/>
      <c r="AU51" s="96">
        <v>37</v>
      </c>
      <c r="AV51" s="96">
        <v>41</v>
      </c>
      <c r="AW51" s="96">
        <v>45</v>
      </c>
      <c r="AX51" s="96">
        <v>17</v>
      </c>
      <c r="AY51" s="96">
        <v>33</v>
      </c>
      <c r="AZ51" s="96">
        <v>27</v>
      </c>
      <c r="BA51" s="96">
        <v>24</v>
      </c>
      <c r="BB51" s="96">
        <v>32</v>
      </c>
    </row>
    <row r="52" spans="1:54" s="52" customFormat="1" ht="12.75" x14ac:dyDescent="0.2">
      <c r="A52" s="52" t="s">
        <v>241</v>
      </c>
      <c r="B52" s="52" t="s">
        <v>521</v>
      </c>
      <c r="C52" s="82"/>
      <c r="D52" s="204"/>
      <c r="E52" s="71"/>
      <c r="F52" s="103" t="s">
        <v>447</v>
      </c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96"/>
      <c r="AU52" s="96">
        <v>2</v>
      </c>
      <c r="AV52" s="96">
        <v>4</v>
      </c>
      <c r="AW52" s="96">
        <v>3</v>
      </c>
      <c r="AX52" s="96">
        <v>3</v>
      </c>
      <c r="AY52" s="96">
        <v>6</v>
      </c>
      <c r="AZ52" s="96">
        <v>3</v>
      </c>
      <c r="BA52" s="96">
        <v>4</v>
      </c>
      <c r="BB52" s="96">
        <v>7</v>
      </c>
    </row>
    <row r="53" spans="1:54" s="52" customFormat="1" ht="12.75" x14ac:dyDescent="0.2">
      <c r="A53" s="52" t="s">
        <v>241</v>
      </c>
      <c r="B53" s="52" t="s">
        <v>523</v>
      </c>
      <c r="C53" s="154" t="s">
        <v>429</v>
      </c>
      <c r="D53" s="202" t="s">
        <v>407</v>
      </c>
      <c r="E53" s="9" t="s">
        <v>408</v>
      </c>
      <c r="F53" s="55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>
        <v>4</v>
      </c>
      <c r="AT53" s="52">
        <v>11</v>
      </c>
      <c r="AU53" s="52">
        <v>18</v>
      </c>
      <c r="AV53" s="52">
        <v>36</v>
      </c>
      <c r="AW53" s="52">
        <v>43</v>
      </c>
      <c r="AX53" s="52">
        <v>49</v>
      </c>
      <c r="AY53" s="52">
        <v>60</v>
      </c>
      <c r="AZ53" s="52">
        <v>54</v>
      </c>
      <c r="BA53" s="52">
        <v>56</v>
      </c>
      <c r="BB53" s="52">
        <v>55</v>
      </c>
    </row>
    <row r="54" spans="1:54" s="52" customFormat="1" ht="12.75" x14ac:dyDescent="0.2">
      <c r="A54" s="52" t="s">
        <v>241</v>
      </c>
      <c r="B54" s="52" t="s">
        <v>524</v>
      </c>
      <c r="C54" s="154"/>
      <c r="D54" s="202" t="s">
        <v>449</v>
      </c>
      <c r="E54" s="9" t="s">
        <v>448</v>
      </c>
      <c r="F54" s="55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U54" s="52">
        <v>3</v>
      </c>
      <c r="AV54" s="52">
        <v>8</v>
      </c>
      <c r="AW54" s="52">
        <v>6</v>
      </c>
      <c r="AX54" s="52">
        <v>13</v>
      </c>
      <c r="AY54" s="52">
        <v>5</v>
      </c>
      <c r="AZ54" s="52">
        <v>3</v>
      </c>
      <c r="BA54" s="52">
        <v>6</v>
      </c>
      <c r="BB54" s="52">
        <v>5</v>
      </c>
    </row>
    <row r="55" spans="1:54" s="52" customFormat="1" ht="12.75" x14ac:dyDescent="0.2">
      <c r="A55" s="52" t="s">
        <v>241</v>
      </c>
      <c r="B55" s="52" t="s">
        <v>254</v>
      </c>
      <c r="C55" s="154"/>
      <c r="D55" s="202" t="s">
        <v>47</v>
      </c>
      <c r="E55" s="9" t="s">
        <v>48</v>
      </c>
      <c r="F55" s="55"/>
      <c r="G55" s="9">
        <v>2</v>
      </c>
      <c r="H55" s="9">
        <v>9</v>
      </c>
      <c r="I55" s="9">
        <v>14</v>
      </c>
      <c r="J55" s="9">
        <v>13</v>
      </c>
      <c r="K55" s="9">
        <v>10</v>
      </c>
      <c r="L55" s="9">
        <v>13</v>
      </c>
      <c r="M55" s="9">
        <v>13</v>
      </c>
      <c r="N55" s="9">
        <v>17</v>
      </c>
      <c r="O55" s="9">
        <v>14</v>
      </c>
      <c r="P55" s="9">
        <v>15</v>
      </c>
      <c r="Q55" s="9">
        <v>4</v>
      </c>
      <c r="R55" s="9">
        <v>10</v>
      </c>
      <c r="S55" s="9">
        <v>6</v>
      </c>
      <c r="T55" s="9">
        <v>12</v>
      </c>
      <c r="U55" s="9">
        <v>12</v>
      </c>
      <c r="V55" s="14">
        <v>14</v>
      </c>
      <c r="W55" s="14">
        <v>16</v>
      </c>
      <c r="X55" s="14">
        <v>16</v>
      </c>
      <c r="Y55" s="14">
        <v>7</v>
      </c>
      <c r="Z55" s="14">
        <v>18</v>
      </c>
      <c r="AA55" s="14">
        <v>33</v>
      </c>
      <c r="AB55" s="14">
        <v>34</v>
      </c>
      <c r="AC55" s="14">
        <v>50</v>
      </c>
      <c r="AD55" s="14">
        <v>72</v>
      </c>
      <c r="AE55" s="14">
        <v>89</v>
      </c>
      <c r="AF55" s="14">
        <v>78</v>
      </c>
      <c r="AG55" s="14">
        <v>88</v>
      </c>
      <c r="AH55" s="14">
        <v>75</v>
      </c>
      <c r="AI55" s="14">
        <v>69</v>
      </c>
      <c r="AJ55" s="14">
        <v>49</v>
      </c>
      <c r="AK55" s="14">
        <v>26</v>
      </c>
      <c r="AL55" s="14">
        <v>20</v>
      </c>
      <c r="AM55" s="14">
        <v>10</v>
      </c>
      <c r="AN55" s="14">
        <v>7</v>
      </c>
      <c r="AO55" s="14">
        <v>10</v>
      </c>
      <c r="AP55" s="14">
        <v>3</v>
      </c>
      <c r="AQ55" s="14">
        <v>5</v>
      </c>
      <c r="AR55" s="14">
        <v>4</v>
      </c>
      <c r="AS55" s="14">
        <v>10</v>
      </c>
      <c r="AT55" s="52">
        <v>6</v>
      </c>
      <c r="AU55" s="52">
        <v>12</v>
      </c>
      <c r="AV55" s="52">
        <v>5</v>
      </c>
      <c r="AW55" s="52">
        <v>5</v>
      </c>
      <c r="AX55" s="52">
        <v>10</v>
      </c>
      <c r="AY55" s="52">
        <v>19</v>
      </c>
      <c r="AZ55" s="52">
        <v>20</v>
      </c>
      <c r="BA55" s="52">
        <v>13</v>
      </c>
      <c r="BB55" s="52">
        <v>12</v>
      </c>
    </row>
    <row r="56" spans="1:54" s="52" customFormat="1" ht="12.75" x14ac:dyDescent="0.2">
      <c r="A56" s="52" t="s">
        <v>241</v>
      </c>
      <c r="B56" s="52" t="s">
        <v>281</v>
      </c>
      <c r="C56" s="82" t="s">
        <v>50</v>
      </c>
      <c r="D56" s="204" t="s">
        <v>49</v>
      </c>
      <c r="E56" s="9" t="s">
        <v>50</v>
      </c>
      <c r="F56" s="55"/>
      <c r="G56" s="9">
        <v>61</v>
      </c>
      <c r="H56" s="9">
        <v>71</v>
      </c>
      <c r="I56" s="9">
        <v>88</v>
      </c>
      <c r="J56" s="9">
        <v>69</v>
      </c>
      <c r="K56" s="9">
        <v>66</v>
      </c>
      <c r="L56" s="9">
        <v>57</v>
      </c>
      <c r="M56" s="9">
        <v>61</v>
      </c>
      <c r="N56" s="9">
        <v>66</v>
      </c>
      <c r="O56" s="9">
        <v>58</v>
      </c>
      <c r="P56" s="9">
        <v>50</v>
      </c>
      <c r="Q56" s="9">
        <v>59</v>
      </c>
      <c r="R56" s="9">
        <v>71</v>
      </c>
      <c r="S56" s="9">
        <v>60</v>
      </c>
      <c r="T56" s="9">
        <v>66</v>
      </c>
      <c r="U56" s="9">
        <v>56</v>
      </c>
      <c r="V56" s="14">
        <v>63</v>
      </c>
      <c r="W56" s="14">
        <v>63</v>
      </c>
      <c r="X56" s="14">
        <v>56</v>
      </c>
      <c r="Y56" s="14">
        <v>53</v>
      </c>
      <c r="Z56" s="14">
        <v>52</v>
      </c>
      <c r="AA56" s="14">
        <v>56</v>
      </c>
      <c r="AB56" s="14">
        <v>48</v>
      </c>
      <c r="AC56" s="14">
        <v>48</v>
      </c>
      <c r="AD56" s="14">
        <v>52</v>
      </c>
      <c r="AE56" s="14">
        <v>72</v>
      </c>
      <c r="AF56" s="14">
        <v>50</v>
      </c>
      <c r="AG56" s="14">
        <v>75</v>
      </c>
      <c r="AH56" s="14">
        <v>70</v>
      </c>
      <c r="AI56" s="14">
        <v>69</v>
      </c>
      <c r="AJ56" s="14">
        <v>84</v>
      </c>
      <c r="AK56" s="14">
        <v>69</v>
      </c>
      <c r="AL56" s="14">
        <v>71</v>
      </c>
      <c r="AM56" s="14">
        <v>68</v>
      </c>
      <c r="AN56" s="14">
        <v>65</v>
      </c>
      <c r="AO56" s="14">
        <v>71</v>
      </c>
      <c r="AP56" s="14">
        <v>71</v>
      </c>
      <c r="AQ56" s="14">
        <v>77</v>
      </c>
      <c r="AR56" s="14">
        <v>72</v>
      </c>
      <c r="AS56" s="14">
        <v>80</v>
      </c>
      <c r="AT56" s="52">
        <v>58</v>
      </c>
      <c r="AU56" s="52">
        <v>69</v>
      </c>
      <c r="AV56" s="52">
        <v>82</v>
      </c>
      <c r="AW56" s="52">
        <f t="shared" ref="AW56:AZ56" si="14">SUM(AW57:AW60)</f>
        <v>76</v>
      </c>
      <c r="AX56" s="52">
        <f t="shared" si="14"/>
        <v>57</v>
      </c>
      <c r="AY56" s="52">
        <f t="shared" si="14"/>
        <v>62</v>
      </c>
      <c r="AZ56" s="52">
        <f t="shared" si="14"/>
        <v>51</v>
      </c>
      <c r="BA56" s="52">
        <f t="shared" ref="BA56:BB56" si="15">SUM(BA57:BA60)</f>
        <v>50</v>
      </c>
      <c r="BB56" s="52">
        <f t="shared" si="15"/>
        <v>60</v>
      </c>
    </row>
    <row r="57" spans="1:54" s="52" customFormat="1" ht="12.75" x14ac:dyDescent="0.2">
      <c r="A57" s="52" t="s">
        <v>241</v>
      </c>
      <c r="B57" s="52" t="s">
        <v>532</v>
      </c>
      <c r="C57" s="82"/>
      <c r="D57" s="204"/>
      <c r="E57" s="88"/>
      <c r="F57" s="103" t="s">
        <v>359</v>
      </c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96"/>
      <c r="AU57" s="96"/>
      <c r="AV57" s="96"/>
      <c r="AW57" s="96">
        <v>62</v>
      </c>
      <c r="AX57" s="96">
        <v>29</v>
      </c>
      <c r="AY57" s="96">
        <v>11</v>
      </c>
      <c r="AZ57" s="96">
        <v>1</v>
      </c>
      <c r="BA57" s="96">
        <v>2</v>
      </c>
      <c r="BB57" s="96">
        <v>0</v>
      </c>
    </row>
    <row r="58" spans="1:54" s="52" customFormat="1" ht="12.75" x14ac:dyDescent="0.2">
      <c r="A58" s="52" t="s">
        <v>241</v>
      </c>
      <c r="B58" s="52" t="s">
        <v>522</v>
      </c>
      <c r="C58" s="82"/>
      <c r="D58" s="204"/>
      <c r="E58" s="88"/>
      <c r="F58" s="103" t="s">
        <v>482</v>
      </c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96"/>
      <c r="AU58" s="96"/>
      <c r="AV58" s="96"/>
      <c r="AW58" s="96">
        <v>11</v>
      </c>
      <c r="AX58" s="96">
        <v>13</v>
      </c>
      <c r="AY58" s="96">
        <v>20</v>
      </c>
      <c r="AZ58" s="96">
        <v>20</v>
      </c>
      <c r="BA58" s="96">
        <v>15</v>
      </c>
      <c r="BB58" s="96">
        <v>20</v>
      </c>
    </row>
    <row r="59" spans="1:54" s="52" customFormat="1" ht="12.75" x14ac:dyDescent="0.2">
      <c r="A59" s="52" t="s">
        <v>241</v>
      </c>
      <c r="B59" s="52" t="s">
        <v>522</v>
      </c>
      <c r="C59" s="82"/>
      <c r="D59" s="204"/>
      <c r="E59" s="88"/>
      <c r="F59" s="103" t="s">
        <v>483</v>
      </c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96"/>
      <c r="AU59" s="96"/>
      <c r="AV59" s="96"/>
      <c r="AW59" s="96">
        <v>1</v>
      </c>
      <c r="AX59" s="96">
        <v>4</v>
      </c>
      <c r="AY59" s="96">
        <v>8</v>
      </c>
      <c r="AZ59" s="96">
        <v>9</v>
      </c>
      <c r="BA59" s="96">
        <v>8</v>
      </c>
      <c r="BB59" s="96">
        <v>12</v>
      </c>
    </row>
    <row r="60" spans="1:54" s="52" customFormat="1" ht="12.75" x14ac:dyDescent="0.2">
      <c r="A60" s="52" t="s">
        <v>241</v>
      </c>
      <c r="B60" s="52" t="s">
        <v>522</v>
      </c>
      <c r="C60" s="82"/>
      <c r="D60" s="204"/>
      <c r="E60" s="88"/>
      <c r="F60" s="103" t="s">
        <v>484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96"/>
      <c r="AU60" s="96"/>
      <c r="AV60" s="96"/>
      <c r="AW60" s="96">
        <v>2</v>
      </c>
      <c r="AX60" s="96">
        <v>11</v>
      </c>
      <c r="AY60" s="96">
        <v>23</v>
      </c>
      <c r="AZ60" s="96">
        <v>21</v>
      </c>
      <c r="BA60" s="96">
        <v>25</v>
      </c>
      <c r="BB60" s="96">
        <v>28</v>
      </c>
    </row>
    <row r="61" spans="1:54" s="52" customFormat="1" ht="12.75" x14ac:dyDescent="0.2">
      <c r="A61" s="52" t="s">
        <v>241</v>
      </c>
      <c r="B61" s="52" t="s">
        <v>255</v>
      </c>
      <c r="C61" s="153" t="s">
        <v>246</v>
      </c>
      <c r="D61" s="202" t="s">
        <v>51</v>
      </c>
      <c r="E61" s="9" t="s">
        <v>52</v>
      </c>
      <c r="F61" s="55"/>
      <c r="G61" s="9">
        <v>33</v>
      </c>
      <c r="H61" s="9">
        <v>22</v>
      </c>
      <c r="I61" s="9">
        <v>22</v>
      </c>
      <c r="J61" s="9">
        <v>29</v>
      </c>
      <c r="K61" s="9">
        <v>25</v>
      </c>
      <c r="L61" s="9">
        <v>7</v>
      </c>
      <c r="M61" s="9">
        <v>7</v>
      </c>
      <c r="N61" s="9">
        <v>15</v>
      </c>
      <c r="O61" s="9">
        <v>22</v>
      </c>
      <c r="P61" s="9">
        <v>30</v>
      </c>
      <c r="Q61" s="9">
        <v>19</v>
      </c>
      <c r="R61" s="9">
        <v>24</v>
      </c>
      <c r="S61" s="9">
        <v>32</v>
      </c>
      <c r="T61" s="9">
        <v>22</v>
      </c>
      <c r="U61" s="9">
        <v>35</v>
      </c>
      <c r="V61" s="9">
        <v>25</v>
      </c>
      <c r="W61" s="14">
        <v>22</v>
      </c>
      <c r="X61" s="14">
        <v>26</v>
      </c>
      <c r="Y61" s="14">
        <v>13</v>
      </c>
      <c r="Z61" s="14">
        <v>13</v>
      </c>
      <c r="AA61" s="14">
        <v>22</v>
      </c>
      <c r="AB61" s="14">
        <v>16</v>
      </c>
      <c r="AC61" s="14">
        <v>16</v>
      </c>
      <c r="AD61" s="14">
        <v>10</v>
      </c>
      <c r="AE61" s="14">
        <v>7</v>
      </c>
      <c r="AF61" s="14">
        <v>8</v>
      </c>
      <c r="AG61" s="14">
        <v>9</v>
      </c>
      <c r="AH61" s="14">
        <v>19</v>
      </c>
      <c r="AI61" s="14">
        <v>20</v>
      </c>
      <c r="AJ61" s="14">
        <v>21</v>
      </c>
      <c r="AK61" s="14">
        <v>19</v>
      </c>
      <c r="AL61" s="14">
        <v>19</v>
      </c>
      <c r="AM61" s="14">
        <v>15</v>
      </c>
      <c r="AN61" s="14">
        <v>17</v>
      </c>
      <c r="AO61" s="14">
        <v>16</v>
      </c>
      <c r="AP61" s="14">
        <v>20</v>
      </c>
      <c r="AQ61" s="14">
        <v>15</v>
      </c>
      <c r="AR61" s="14">
        <v>17</v>
      </c>
      <c r="AS61" s="14">
        <v>14</v>
      </c>
      <c r="AT61" s="52">
        <v>22</v>
      </c>
      <c r="AU61" s="52">
        <v>19</v>
      </c>
      <c r="AV61" s="52">
        <v>15</v>
      </c>
      <c r="AW61" s="52">
        <f t="shared" ref="AW61:AZ61" si="16">SUM(AW62:AW68)</f>
        <v>21</v>
      </c>
      <c r="AX61" s="52">
        <f t="shared" si="16"/>
        <v>18</v>
      </c>
      <c r="AY61" s="52">
        <f t="shared" si="16"/>
        <v>18</v>
      </c>
      <c r="AZ61" s="52">
        <f t="shared" si="16"/>
        <v>11</v>
      </c>
      <c r="BA61" s="52">
        <f t="shared" ref="BA61:BB61" si="17">SUM(BA62:BA68)</f>
        <v>12</v>
      </c>
      <c r="BB61" s="52">
        <f t="shared" si="17"/>
        <v>10</v>
      </c>
    </row>
    <row r="62" spans="1:54" s="52" customFormat="1" ht="12.75" x14ac:dyDescent="0.2">
      <c r="A62" s="52" t="s">
        <v>241</v>
      </c>
      <c r="B62" s="52" t="s">
        <v>540</v>
      </c>
      <c r="C62" s="153"/>
      <c r="D62" s="205"/>
      <c r="E62" s="86"/>
      <c r="F62" s="87" t="s">
        <v>359</v>
      </c>
      <c r="G62" s="88">
        <v>10</v>
      </c>
      <c r="H62" s="88">
        <v>9</v>
      </c>
      <c r="I62" s="88">
        <v>12</v>
      </c>
      <c r="J62" s="88">
        <v>9</v>
      </c>
      <c r="K62" s="88">
        <v>3</v>
      </c>
      <c r="L62" s="88">
        <v>6</v>
      </c>
      <c r="M62" s="88">
        <v>5</v>
      </c>
      <c r="N62" s="88">
        <v>13</v>
      </c>
      <c r="O62" s="88">
        <v>19</v>
      </c>
      <c r="P62" s="88">
        <v>20</v>
      </c>
      <c r="Q62" s="88">
        <v>16</v>
      </c>
      <c r="R62" s="88">
        <v>22</v>
      </c>
      <c r="S62" s="88">
        <v>25</v>
      </c>
      <c r="T62" s="88">
        <v>17</v>
      </c>
      <c r="U62" s="88">
        <v>28</v>
      </c>
      <c r="V62" s="86">
        <v>18</v>
      </c>
      <c r="W62" s="86">
        <v>15</v>
      </c>
      <c r="X62" s="86">
        <v>22</v>
      </c>
      <c r="Y62" s="86">
        <v>10</v>
      </c>
      <c r="Z62" s="86">
        <v>12</v>
      </c>
      <c r="AA62" s="86">
        <v>12</v>
      </c>
      <c r="AB62" s="86">
        <v>8</v>
      </c>
      <c r="AC62" s="86">
        <v>7</v>
      </c>
      <c r="AD62" s="86">
        <v>6</v>
      </c>
      <c r="AE62" s="86">
        <v>3</v>
      </c>
      <c r="AF62" s="86">
        <v>2</v>
      </c>
      <c r="AG62" s="86">
        <v>6</v>
      </c>
      <c r="AH62" s="86">
        <v>11</v>
      </c>
      <c r="AI62" s="86">
        <v>9</v>
      </c>
      <c r="AJ62" s="86">
        <v>12</v>
      </c>
      <c r="AK62" s="86">
        <v>11</v>
      </c>
      <c r="AL62" s="86">
        <v>13</v>
      </c>
      <c r="AM62" s="86">
        <v>7</v>
      </c>
      <c r="AN62" s="86">
        <v>13</v>
      </c>
      <c r="AO62" s="86">
        <v>7</v>
      </c>
      <c r="AP62" s="86">
        <v>11</v>
      </c>
      <c r="AQ62" s="86">
        <v>8</v>
      </c>
      <c r="AR62" s="86">
        <v>7</v>
      </c>
      <c r="AS62" s="86">
        <v>5</v>
      </c>
      <c r="AT62" s="96">
        <v>8</v>
      </c>
      <c r="AU62" s="96">
        <v>7</v>
      </c>
      <c r="AV62" s="96">
        <v>8</v>
      </c>
      <c r="AW62" s="96">
        <v>8</v>
      </c>
      <c r="AX62" s="96">
        <v>7</v>
      </c>
      <c r="AY62" s="96">
        <v>8</v>
      </c>
      <c r="AZ62" s="96">
        <v>6</v>
      </c>
      <c r="BA62" s="96">
        <v>0</v>
      </c>
      <c r="BB62" s="96">
        <v>4</v>
      </c>
    </row>
    <row r="63" spans="1:54" s="52" customFormat="1" ht="12.75" x14ac:dyDescent="0.2">
      <c r="A63" s="52" t="s">
        <v>241</v>
      </c>
      <c r="B63" s="52" t="s">
        <v>365</v>
      </c>
      <c r="C63" s="153"/>
      <c r="D63" s="205"/>
      <c r="E63" s="86"/>
      <c r="F63" s="87" t="s">
        <v>56</v>
      </c>
      <c r="G63" s="88"/>
      <c r="H63" s="88"/>
      <c r="I63" s="88"/>
      <c r="J63" s="88"/>
      <c r="K63" s="88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>
        <v>1</v>
      </c>
      <c r="Y63" s="86">
        <v>0</v>
      </c>
      <c r="Z63" s="86">
        <v>0</v>
      </c>
      <c r="AA63" s="86">
        <v>4</v>
      </c>
      <c r="AB63" s="86">
        <v>5</v>
      </c>
      <c r="AC63" s="86">
        <v>6</v>
      </c>
      <c r="AD63" s="86">
        <v>3</v>
      </c>
      <c r="AE63" s="86">
        <v>1</v>
      </c>
      <c r="AF63" s="86">
        <v>3</v>
      </c>
      <c r="AG63" s="86">
        <v>0</v>
      </c>
      <c r="AH63" s="86">
        <v>3</v>
      </c>
      <c r="AI63" s="86">
        <v>3</v>
      </c>
      <c r="AJ63" s="86">
        <v>5</v>
      </c>
      <c r="AK63" s="86">
        <v>1</v>
      </c>
      <c r="AL63" s="86">
        <v>4</v>
      </c>
      <c r="AM63" s="86">
        <v>6</v>
      </c>
      <c r="AN63" s="86">
        <v>1</v>
      </c>
      <c r="AO63" s="86">
        <v>7</v>
      </c>
      <c r="AP63" s="86">
        <v>6</v>
      </c>
      <c r="AQ63" s="86">
        <v>1</v>
      </c>
      <c r="AR63" s="86">
        <v>5</v>
      </c>
      <c r="AS63" s="86">
        <v>1</v>
      </c>
      <c r="AT63" s="96">
        <v>4</v>
      </c>
      <c r="AU63" s="96">
        <v>6</v>
      </c>
      <c r="AV63" s="96">
        <v>1</v>
      </c>
      <c r="AW63" s="96">
        <v>2</v>
      </c>
      <c r="AX63" s="96">
        <v>6</v>
      </c>
      <c r="AY63" s="96">
        <v>2</v>
      </c>
      <c r="AZ63" s="96">
        <v>4</v>
      </c>
      <c r="BA63" s="96">
        <v>4</v>
      </c>
      <c r="BB63" s="96">
        <v>3</v>
      </c>
    </row>
    <row r="64" spans="1:54" s="52" customFormat="1" ht="12.75" x14ac:dyDescent="0.2">
      <c r="A64" s="52" t="s">
        <v>241</v>
      </c>
      <c r="B64" s="52" t="s">
        <v>365</v>
      </c>
      <c r="C64" s="153"/>
      <c r="D64" s="205"/>
      <c r="E64" s="86"/>
      <c r="F64" s="87" t="s">
        <v>55</v>
      </c>
      <c r="G64" s="88"/>
      <c r="H64" s="88"/>
      <c r="I64" s="88"/>
      <c r="J64" s="88"/>
      <c r="K64" s="88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>
        <v>1</v>
      </c>
      <c r="Z64" s="86">
        <v>0</v>
      </c>
      <c r="AA64" s="86">
        <v>4</v>
      </c>
      <c r="AB64" s="86">
        <v>1</v>
      </c>
      <c r="AC64" s="86">
        <v>2</v>
      </c>
      <c r="AD64" s="86">
        <v>1</v>
      </c>
      <c r="AE64" s="86">
        <v>1</v>
      </c>
      <c r="AF64" s="86">
        <v>1</v>
      </c>
      <c r="AG64" s="86">
        <v>2</v>
      </c>
      <c r="AH64" s="86">
        <v>3</v>
      </c>
      <c r="AI64" s="86">
        <v>3</v>
      </c>
      <c r="AJ64" s="86">
        <v>1</v>
      </c>
      <c r="AK64" s="86">
        <v>2</v>
      </c>
      <c r="AL64" s="86">
        <v>1</v>
      </c>
      <c r="AM64" s="86">
        <v>0</v>
      </c>
      <c r="AN64" s="86">
        <v>2</v>
      </c>
      <c r="AO64" s="86">
        <v>1</v>
      </c>
      <c r="AP64" s="86">
        <v>3</v>
      </c>
      <c r="AQ64" s="86">
        <v>3</v>
      </c>
      <c r="AR64" s="86">
        <v>2</v>
      </c>
      <c r="AS64" s="86">
        <v>2</v>
      </c>
      <c r="AT64" s="96">
        <v>4</v>
      </c>
      <c r="AU64" s="96">
        <v>2</v>
      </c>
      <c r="AV64" s="96">
        <v>3</v>
      </c>
      <c r="AW64" s="96">
        <v>3</v>
      </c>
      <c r="AX64" s="96">
        <v>2</v>
      </c>
      <c r="AY64" s="96">
        <v>3</v>
      </c>
      <c r="AZ64" s="96">
        <v>0</v>
      </c>
      <c r="BA64" s="96">
        <v>3</v>
      </c>
      <c r="BB64" s="96">
        <v>0</v>
      </c>
    </row>
    <row r="65" spans="1:54" s="52" customFormat="1" ht="12.75" x14ac:dyDescent="0.2">
      <c r="A65" s="52" t="s">
        <v>241</v>
      </c>
      <c r="B65" s="52" t="s">
        <v>365</v>
      </c>
      <c r="C65" s="153"/>
      <c r="D65" s="205"/>
      <c r="E65" s="86"/>
      <c r="F65" s="101" t="s">
        <v>167</v>
      </c>
      <c r="G65" s="102">
        <v>21</v>
      </c>
      <c r="H65" s="102">
        <v>11</v>
      </c>
      <c r="I65" s="102">
        <v>8</v>
      </c>
      <c r="J65" s="102">
        <v>16</v>
      </c>
      <c r="K65" s="102">
        <v>21</v>
      </c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>
        <v>0</v>
      </c>
      <c r="AG65" s="96">
        <v>0</v>
      </c>
      <c r="AH65" s="96">
        <v>0</v>
      </c>
      <c r="AI65" s="145" t="s">
        <v>21</v>
      </c>
      <c r="AJ65" s="145" t="s">
        <v>21</v>
      </c>
      <c r="AK65" s="145" t="s">
        <v>21</v>
      </c>
      <c r="AL65" s="145" t="s">
        <v>21</v>
      </c>
      <c r="AM65" s="145" t="s">
        <v>21</v>
      </c>
      <c r="AN65" s="145" t="s">
        <v>21</v>
      </c>
      <c r="AO65" s="145"/>
      <c r="AP65" s="145"/>
      <c r="AQ65" s="146"/>
      <c r="AR65" s="146"/>
      <c r="AS65" s="146"/>
      <c r="AT65" s="145"/>
      <c r="AU65" s="145"/>
      <c r="AV65" s="145"/>
      <c r="AW65" s="108"/>
      <c r="AX65" s="108"/>
      <c r="AY65" s="108"/>
      <c r="AZ65" s="108"/>
      <c r="BA65" s="108"/>
      <c r="BB65" s="108"/>
    </row>
    <row r="66" spans="1:54" s="52" customFormat="1" ht="12.75" x14ac:dyDescent="0.2">
      <c r="A66" s="52" t="s">
        <v>241</v>
      </c>
      <c r="B66" s="52" t="s">
        <v>365</v>
      </c>
      <c r="C66" s="153"/>
      <c r="D66" s="205"/>
      <c r="E66" s="86"/>
      <c r="F66" s="87" t="s">
        <v>392</v>
      </c>
      <c r="G66" s="88"/>
      <c r="H66" s="88"/>
      <c r="I66" s="88"/>
      <c r="J66" s="88"/>
      <c r="K66" s="88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>
        <v>1</v>
      </c>
      <c r="Z66" s="86">
        <v>0</v>
      </c>
      <c r="AA66" s="86">
        <v>0</v>
      </c>
      <c r="AB66" s="86">
        <v>0</v>
      </c>
      <c r="AC66" s="86">
        <v>1</v>
      </c>
      <c r="AD66" s="86" t="s">
        <v>21</v>
      </c>
      <c r="AE66" s="86" t="s">
        <v>21</v>
      </c>
      <c r="AF66" s="86" t="s">
        <v>21</v>
      </c>
      <c r="AG66" s="86">
        <v>0</v>
      </c>
      <c r="AH66" s="86">
        <v>2</v>
      </c>
      <c r="AI66" s="86">
        <v>1</v>
      </c>
      <c r="AJ66" s="86">
        <v>1</v>
      </c>
      <c r="AK66" s="86">
        <v>0</v>
      </c>
      <c r="AL66" s="86">
        <v>0</v>
      </c>
      <c r="AM66" s="86">
        <v>1</v>
      </c>
      <c r="AN66" s="86">
        <v>1</v>
      </c>
      <c r="AO66" s="86">
        <v>0</v>
      </c>
      <c r="AP66" s="86">
        <v>0</v>
      </c>
      <c r="AQ66" s="86">
        <v>1</v>
      </c>
      <c r="AR66" s="86">
        <v>2</v>
      </c>
      <c r="AS66" s="86">
        <v>1</v>
      </c>
      <c r="AT66" s="96">
        <v>1</v>
      </c>
      <c r="AU66" s="96">
        <v>1</v>
      </c>
      <c r="AV66" s="96">
        <v>0</v>
      </c>
      <c r="AW66" s="108"/>
      <c r="AX66" s="108"/>
      <c r="AY66" s="108"/>
      <c r="AZ66" s="108"/>
      <c r="BA66" s="108"/>
      <c r="BB66" s="108"/>
    </row>
    <row r="67" spans="1:54" s="52" customFormat="1" ht="12.75" x14ac:dyDescent="0.2">
      <c r="A67" s="52" t="s">
        <v>241</v>
      </c>
      <c r="B67" s="52" t="s">
        <v>365</v>
      </c>
      <c r="C67" s="153"/>
      <c r="D67" s="205"/>
      <c r="E67" s="86"/>
      <c r="F67" s="87" t="s">
        <v>98</v>
      </c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>
        <v>1</v>
      </c>
      <c r="AT67" s="96">
        <v>1</v>
      </c>
      <c r="AU67" s="96">
        <v>0</v>
      </c>
      <c r="AV67" s="96">
        <v>1</v>
      </c>
      <c r="AW67" s="96">
        <v>2</v>
      </c>
      <c r="AX67" s="96">
        <v>0</v>
      </c>
      <c r="AY67" s="96">
        <v>2</v>
      </c>
      <c r="AZ67" s="96">
        <v>0</v>
      </c>
      <c r="BA67" s="96">
        <v>3</v>
      </c>
      <c r="BB67" s="96">
        <v>0</v>
      </c>
    </row>
    <row r="68" spans="1:54" s="52" customFormat="1" ht="12.75" x14ac:dyDescent="0.2">
      <c r="A68" s="52" t="s">
        <v>241</v>
      </c>
      <c r="B68" s="52" t="s">
        <v>365</v>
      </c>
      <c r="C68" s="153"/>
      <c r="D68" s="205"/>
      <c r="E68" s="86"/>
      <c r="F68" s="87" t="s">
        <v>54</v>
      </c>
      <c r="G68" s="88">
        <v>2</v>
      </c>
      <c r="H68" s="88">
        <v>2</v>
      </c>
      <c r="I68" s="88">
        <v>2</v>
      </c>
      <c r="J68" s="88">
        <v>4</v>
      </c>
      <c r="K68" s="88">
        <v>1</v>
      </c>
      <c r="L68" s="88">
        <v>1</v>
      </c>
      <c r="M68" s="88">
        <v>2</v>
      </c>
      <c r="N68" s="88">
        <v>2</v>
      </c>
      <c r="O68" s="88">
        <v>3</v>
      </c>
      <c r="P68" s="88">
        <v>10</v>
      </c>
      <c r="Q68" s="88">
        <v>3</v>
      </c>
      <c r="R68" s="88">
        <v>2</v>
      </c>
      <c r="S68" s="88">
        <v>7</v>
      </c>
      <c r="T68" s="88">
        <v>5</v>
      </c>
      <c r="U68" s="88">
        <v>7</v>
      </c>
      <c r="V68" s="86">
        <v>7</v>
      </c>
      <c r="W68" s="86">
        <v>6</v>
      </c>
      <c r="X68" s="86">
        <v>3</v>
      </c>
      <c r="Y68" s="86">
        <v>1</v>
      </c>
      <c r="Z68" s="86">
        <v>1</v>
      </c>
      <c r="AA68" s="86">
        <v>2</v>
      </c>
      <c r="AB68" s="86">
        <v>2</v>
      </c>
      <c r="AC68" s="86">
        <v>0</v>
      </c>
      <c r="AD68" s="86">
        <v>0</v>
      </c>
      <c r="AE68" s="86">
        <v>2</v>
      </c>
      <c r="AF68" s="86">
        <v>2</v>
      </c>
      <c r="AG68" s="86">
        <v>1</v>
      </c>
      <c r="AH68" s="86">
        <v>0</v>
      </c>
      <c r="AI68" s="86">
        <v>4</v>
      </c>
      <c r="AJ68" s="86">
        <v>2</v>
      </c>
      <c r="AK68" s="86">
        <v>5</v>
      </c>
      <c r="AL68" s="86">
        <v>1</v>
      </c>
      <c r="AM68" s="86">
        <v>1</v>
      </c>
      <c r="AN68" s="86">
        <v>0</v>
      </c>
      <c r="AO68" s="86">
        <v>1</v>
      </c>
      <c r="AP68" s="86">
        <v>0</v>
      </c>
      <c r="AQ68" s="86">
        <v>2</v>
      </c>
      <c r="AR68" s="86">
        <v>1</v>
      </c>
      <c r="AS68" s="86">
        <v>4</v>
      </c>
      <c r="AT68" s="96">
        <v>4</v>
      </c>
      <c r="AU68" s="96">
        <v>3</v>
      </c>
      <c r="AV68" s="96">
        <v>2</v>
      </c>
      <c r="AW68" s="96">
        <v>6</v>
      </c>
      <c r="AX68" s="96">
        <v>3</v>
      </c>
      <c r="AY68" s="96">
        <v>3</v>
      </c>
      <c r="AZ68" s="96">
        <v>1</v>
      </c>
      <c r="BA68" s="96">
        <v>2</v>
      </c>
      <c r="BB68" s="96">
        <v>3</v>
      </c>
    </row>
    <row r="69" spans="1:54" s="52" customFormat="1" ht="12.75" x14ac:dyDescent="0.2">
      <c r="A69" s="52" t="s">
        <v>241</v>
      </c>
      <c r="B69" s="52" t="s">
        <v>311</v>
      </c>
      <c r="C69" s="80" t="s">
        <v>58</v>
      </c>
      <c r="D69" s="202" t="s">
        <v>57</v>
      </c>
      <c r="E69" s="9" t="s">
        <v>58</v>
      </c>
      <c r="F69" s="55" t="s">
        <v>21</v>
      </c>
      <c r="G69" s="9">
        <v>32</v>
      </c>
      <c r="H69" s="9">
        <v>30</v>
      </c>
      <c r="I69" s="9">
        <v>39</v>
      </c>
      <c r="J69" s="9">
        <v>19</v>
      </c>
      <c r="K69" s="9">
        <v>26</v>
      </c>
      <c r="L69" s="9">
        <v>31</v>
      </c>
      <c r="M69" s="9">
        <v>26</v>
      </c>
      <c r="N69" s="9">
        <v>23</v>
      </c>
      <c r="O69" s="9">
        <v>13</v>
      </c>
      <c r="P69" s="9">
        <v>13</v>
      </c>
      <c r="Q69" s="9">
        <v>21</v>
      </c>
      <c r="R69" s="9">
        <v>21</v>
      </c>
      <c r="S69" s="9">
        <v>19</v>
      </c>
      <c r="T69" s="9">
        <v>12</v>
      </c>
      <c r="U69" s="9">
        <v>22</v>
      </c>
      <c r="V69" s="9">
        <v>15</v>
      </c>
      <c r="W69" s="9">
        <v>18</v>
      </c>
      <c r="X69" s="14">
        <v>21</v>
      </c>
      <c r="Y69" s="14">
        <v>15</v>
      </c>
      <c r="Z69" s="14">
        <v>17</v>
      </c>
      <c r="AA69" s="14">
        <v>22</v>
      </c>
      <c r="AB69" s="14">
        <v>16</v>
      </c>
      <c r="AC69" s="14">
        <v>21</v>
      </c>
      <c r="AD69" s="14">
        <v>21</v>
      </c>
      <c r="AE69" s="14">
        <v>14</v>
      </c>
      <c r="AF69" s="14">
        <v>29</v>
      </c>
      <c r="AG69" s="14">
        <v>29</v>
      </c>
      <c r="AH69" s="14">
        <v>28</v>
      </c>
      <c r="AI69" s="14">
        <v>19</v>
      </c>
      <c r="AJ69" s="14">
        <v>21</v>
      </c>
      <c r="AK69" s="14">
        <v>19</v>
      </c>
      <c r="AL69" s="14">
        <v>17</v>
      </c>
      <c r="AM69" s="14">
        <v>23</v>
      </c>
      <c r="AN69" s="14">
        <v>28</v>
      </c>
      <c r="AO69" s="14">
        <v>22</v>
      </c>
      <c r="AP69" s="14">
        <v>29</v>
      </c>
      <c r="AQ69" s="14">
        <v>17</v>
      </c>
      <c r="AR69" s="14">
        <v>15</v>
      </c>
      <c r="AS69" s="14">
        <v>23</v>
      </c>
      <c r="AT69" s="52">
        <v>14</v>
      </c>
      <c r="AU69" s="52">
        <v>25</v>
      </c>
      <c r="AV69" s="52">
        <v>21</v>
      </c>
      <c r="AW69" s="52">
        <f t="shared" ref="AW69:AZ69" si="18">SUM(AW70:AW78)</f>
        <v>23</v>
      </c>
      <c r="AX69" s="52">
        <f t="shared" si="18"/>
        <v>21</v>
      </c>
      <c r="AY69" s="52">
        <f t="shared" si="18"/>
        <v>6</v>
      </c>
      <c r="AZ69" s="52">
        <f t="shared" si="18"/>
        <v>15</v>
      </c>
      <c r="BA69" s="52">
        <f t="shared" ref="BA69:BB69" si="19">SUM(BA70:BA78)</f>
        <v>11</v>
      </c>
      <c r="BB69" s="52">
        <f t="shared" si="19"/>
        <v>14</v>
      </c>
    </row>
    <row r="70" spans="1:54" s="52" customFormat="1" ht="12.75" x14ac:dyDescent="0.2">
      <c r="A70" s="52" t="s">
        <v>241</v>
      </c>
      <c r="B70" s="52" t="s">
        <v>311</v>
      </c>
      <c r="C70" s="81"/>
      <c r="D70" s="205"/>
      <c r="E70" s="86"/>
      <c r="F70" s="87" t="s">
        <v>359</v>
      </c>
      <c r="G70" s="88">
        <v>8</v>
      </c>
      <c r="H70" s="88">
        <v>5</v>
      </c>
      <c r="I70" s="88">
        <v>13</v>
      </c>
      <c r="J70" s="88">
        <v>1</v>
      </c>
      <c r="K70" s="88">
        <v>5</v>
      </c>
      <c r="L70" s="88">
        <v>11</v>
      </c>
      <c r="M70" s="88">
        <v>10</v>
      </c>
      <c r="N70" s="88">
        <v>8</v>
      </c>
      <c r="O70" s="88">
        <v>2</v>
      </c>
      <c r="P70" s="88">
        <v>3</v>
      </c>
      <c r="Q70" s="88">
        <v>3</v>
      </c>
      <c r="R70" s="88">
        <v>3</v>
      </c>
      <c r="S70" s="88">
        <v>0</v>
      </c>
      <c r="T70" s="88">
        <v>1</v>
      </c>
      <c r="U70" s="88">
        <v>0</v>
      </c>
      <c r="V70" s="86">
        <v>7</v>
      </c>
      <c r="W70" s="86">
        <v>2</v>
      </c>
      <c r="X70" s="86">
        <v>3</v>
      </c>
      <c r="Y70" s="86">
        <v>3</v>
      </c>
      <c r="Z70" s="86">
        <v>6</v>
      </c>
      <c r="AA70" s="86">
        <v>1</v>
      </c>
      <c r="AB70" s="86">
        <v>2</v>
      </c>
      <c r="AC70" s="86">
        <v>1</v>
      </c>
      <c r="AD70" s="86">
        <v>4</v>
      </c>
      <c r="AE70" s="86">
        <v>2</v>
      </c>
      <c r="AF70" s="86">
        <v>4</v>
      </c>
      <c r="AG70" s="86">
        <v>1</v>
      </c>
      <c r="AH70" s="86">
        <v>2</v>
      </c>
      <c r="AI70" s="86">
        <v>3</v>
      </c>
      <c r="AJ70" s="86">
        <v>3</v>
      </c>
      <c r="AK70" s="86">
        <v>3</v>
      </c>
      <c r="AL70" s="86">
        <v>3</v>
      </c>
      <c r="AM70" s="86">
        <v>0</v>
      </c>
      <c r="AN70" s="86">
        <v>3</v>
      </c>
      <c r="AO70" s="86">
        <v>2</v>
      </c>
      <c r="AP70" s="86">
        <v>4</v>
      </c>
      <c r="AQ70" s="86">
        <v>1</v>
      </c>
      <c r="AR70" s="86">
        <v>2</v>
      </c>
      <c r="AS70" s="86">
        <v>1</v>
      </c>
      <c r="AT70" s="96">
        <v>1</v>
      </c>
      <c r="AU70" s="96">
        <v>1</v>
      </c>
      <c r="AV70" s="96">
        <v>1</v>
      </c>
      <c r="AW70" s="96">
        <v>1</v>
      </c>
      <c r="AX70" s="96">
        <v>1</v>
      </c>
      <c r="AY70" s="96">
        <v>1</v>
      </c>
      <c r="AZ70" s="96">
        <v>2</v>
      </c>
      <c r="BA70" s="96">
        <v>0</v>
      </c>
      <c r="BB70" s="96">
        <v>0</v>
      </c>
    </row>
    <row r="71" spans="1:54" s="52" customFormat="1" ht="12.75" x14ac:dyDescent="0.2">
      <c r="A71" s="52" t="s">
        <v>241</v>
      </c>
      <c r="B71" s="52" t="s">
        <v>366</v>
      </c>
      <c r="C71" s="81"/>
      <c r="D71" s="205"/>
      <c r="E71" s="86"/>
      <c r="F71" s="87" t="s">
        <v>61</v>
      </c>
      <c r="G71" s="86"/>
      <c r="H71" s="86"/>
      <c r="I71" s="86"/>
      <c r="J71" s="86"/>
      <c r="K71" s="86"/>
      <c r="L71" s="88">
        <v>2</v>
      </c>
      <c r="M71" s="88">
        <v>4</v>
      </c>
      <c r="N71" s="88">
        <v>3</v>
      </c>
      <c r="O71" s="88">
        <v>0</v>
      </c>
      <c r="P71" s="88">
        <v>1</v>
      </c>
      <c r="Q71" s="88">
        <v>4</v>
      </c>
      <c r="R71" s="88">
        <v>4</v>
      </c>
      <c r="S71" s="88">
        <v>1</v>
      </c>
      <c r="T71" s="88">
        <v>5</v>
      </c>
      <c r="U71" s="88">
        <v>1</v>
      </c>
      <c r="V71" s="86">
        <v>1</v>
      </c>
      <c r="W71" s="86">
        <v>4</v>
      </c>
      <c r="X71" s="86">
        <v>2</v>
      </c>
      <c r="Y71" s="86">
        <v>3</v>
      </c>
      <c r="Z71" s="86">
        <v>2</v>
      </c>
      <c r="AA71" s="86">
        <v>6</v>
      </c>
      <c r="AB71" s="86">
        <v>4</v>
      </c>
      <c r="AC71" s="86">
        <v>4</v>
      </c>
      <c r="AD71" s="86">
        <v>6</v>
      </c>
      <c r="AE71" s="86">
        <v>2</v>
      </c>
      <c r="AF71" s="86">
        <v>8</v>
      </c>
      <c r="AG71" s="86">
        <v>4</v>
      </c>
      <c r="AH71" s="86">
        <v>5</v>
      </c>
      <c r="AI71" s="86">
        <v>4</v>
      </c>
      <c r="AJ71" s="86">
        <v>3</v>
      </c>
      <c r="AK71" s="86">
        <v>3</v>
      </c>
      <c r="AL71" s="86">
        <v>5</v>
      </c>
      <c r="AM71" s="86">
        <v>4</v>
      </c>
      <c r="AN71" s="86">
        <v>5</v>
      </c>
      <c r="AO71" s="86">
        <v>3</v>
      </c>
      <c r="AP71" s="86">
        <v>8</v>
      </c>
      <c r="AQ71" s="86">
        <v>2</v>
      </c>
      <c r="AR71" s="86">
        <v>2</v>
      </c>
      <c r="AS71" s="86">
        <v>6</v>
      </c>
      <c r="AT71" s="96">
        <v>4</v>
      </c>
      <c r="AU71" s="96">
        <v>3</v>
      </c>
      <c r="AV71" s="96">
        <v>5</v>
      </c>
      <c r="AW71" s="96">
        <v>1</v>
      </c>
      <c r="AX71" s="96">
        <v>4</v>
      </c>
      <c r="AY71" s="96">
        <v>0</v>
      </c>
      <c r="AZ71" s="96">
        <v>1</v>
      </c>
      <c r="BA71" s="96">
        <v>1</v>
      </c>
      <c r="BB71" s="96">
        <v>1</v>
      </c>
    </row>
    <row r="72" spans="1:54" s="52" customFormat="1" ht="12.75" x14ac:dyDescent="0.2">
      <c r="A72" s="52" t="s">
        <v>241</v>
      </c>
      <c r="B72" s="52" t="s">
        <v>366</v>
      </c>
      <c r="C72" s="81"/>
      <c r="D72" s="205"/>
      <c r="E72" s="86"/>
      <c r="F72" s="87" t="s">
        <v>60</v>
      </c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>
        <v>1</v>
      </c>
      <c r="AO72" s="86">
        <v>3</v>
      </c>
      <c r="AP72" s="86">
        <v>4</v>
      </c>
      <c r="AQ72" s="86">
        <v>4</v>
      </c>
      <c r="AR72" s="86">
        <v>3</v>
      </c>
      <c r="AS72" s="86">
        <v>5</v>
      </c>
      <c r="AT72" s="96">
        <v>1</v>
      </c>
      <c r="AU72" s="96">
        <v>9</v>
      </c>
      <c r="AV72" s="96">
        <v>3</v>
      </c>
      <c r="AW72" s="96">
        <v>1</v>
      </c>
      <c r="AX72" s="96">
        <v>3</v>
      </c>
      <c r="AY72" s="96">
        <v>2</v>
      </c>
      <c r="AZ72" s="96">
        <v>0</v>
      </c>
      <c r="BA72" s="96">
        <v>0</v>
      </c>
      <c r="BB72" s="96">
        <v>3</v>
      </c>
    </row>
    <row r="73" spans="1:54" s="52" customFormat="1" ht="12.75" x14ac:dyDescent="0.2">
      <c r="A73" s="52" t="s">
        <v>241</v>
      </c>
      <c r="B73" s="52" t="s">
        <v>366</v>
      </c>
      <c r="C73" s="81"/>
      <c r="D73" s="205"/>
      <c r="E73" s="86"/>
      <c r="F73" s="87" t="s">
        <v>59</v>
      </c>
      <c r="G73" s="88">
        <v>17</v>
      </c>
      <c r="H73" s="88">
        <v>16</v>
      </c>
      <c r="I73" s="88">
        <v>16</v>
      </c>
      <c r="J73" s="88">
        <v>13</v>
      </c>
      <c r="K73" s="88">
        <v>13</v>
      </c>
      <c r="L73" s="88">
        <v>12</v>
      </c>
      <c r="M73" s="88">
        <v>7</v>
      </c>
      <c r="N73" s="88">
        <v>9</v>
      </c>
      <c r="O73" s="88">
        <v>4</v>
      </c>
      <c r="P73" s="88">
        <v>4</v>
      </c>
      <c r="Q73" s="88">
        <v>8</v>
      </c>
      <c r="R73" s="88">
        <v>7</v>
      </c>
      <c r="S73" s="88">
        <v>8</v>
      </c>
      <c r="T73" s="88">
        <v>2</v>
      </c>
      <c r="U73" s="88">
        <v>14</v>
      </c>
      <c r="V73" s="86">
        <v>6</v>
      </c>
      <c r="W73" s="86">
        <v>8</v>
      </c>
      <c r="X73" s="86">
        <v>9</v>
      </c>
      <c r="Y73" s="86">
        <v>3</v>
      </c>
      <c r="Z73" s="86">
        <v>4</v>
      </c>
      <c r="AA73" s="86">
        <v>8</v>
      </c>
      <c r="AB73" s="86">
        <v>3</v>
      </c>
      <c r="AC73" s="86">
        <v>6</v>
      </c>
      <c r="AD73" s="86">
        <v>7</v>
      </c>
      <c r="AE73" s="86">
        <v>4</v>
      </c>
      <c r="AF73" s="86">
        <v>9</v>
      </c>
      <c r="AG73" s="86">
        <v>11</v>
      </c>
      <c r="AH73" s="86">
        <v>6</v>
      </c>
      <c r="AI73" s="86">
        <v>3</v>
      </c>
      <c r="AJ73" s="86">
        <v>6</v>
      </c>
      <c r="AK73" s="86">
        <v>3</v>
      </c>
      <c r="AL73" s="86">
        <v>3</v>
      </c>
      <c r="AM73" s="86">
        <v>6</v>
      </c>
      <c r="AN73" s="86">
        <v>11</v>
      </c>
      <c r="AO73" s="86">
        <v>9</v>
      </c>
      <c r="AP73" s="86">
        <v>6</v>
      </c>
      <c r="AQ73" s="86">
        <v>3</v>
      </c>
      <c r="AR73" s="86">
        <v>5</v>
      </c>
      <c r="AS73" s="86">
        <v>3</v>
      </c>
      <c r="AT73" s="96">
        <v>3</v>
      </c>
      <c r="AU73" s="96">
        <v>3</v>
      </c>
      <c r="AV73" s="96">
        <v>6</v>
      </c>
      <c r="AW73" s="96">
        <v>6</v>
      </c>
      <c r="AX73" s="96">
        <v>4</v>
      </c>
      <c r="AY73" s="96">
        <v>2</v>
      </c>
      <c r="AZ73" s="96">
        <v>6</v>
      </c>
      <c r="BA73" s="96">
        <v>4</v>
      </c>
      <c r="BB73" s="96">
        <v>4</v>
      </c>
    </row>
    <row r="74" spans="1:54" s="52" customFormat="1" ht="12.75" x14ac:dyDescent="0.2">
      <c r="A74" s="52" t="s">
        <v>241</v>
      </c>
      <c r="B74" s="52" t="s">
        <v>366</v>
      </c>
      <c r="C74" s="81"/>
      <c r="D74" s="205"/>
      <c r="E74" s="86"/>
      <c r="F74" s="87" t="s">
        <v>468</v>
      </c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8">
        <v>1</v>
      </c>
      <c r="T74" s="88">
        <v>0</v>
      </c>
      <c r="U74" s="88">
        <v>0</v>
      </c>
      <c r="V74" s="86">
        <v>0</v>
      </c>
      <c r="W74" s="86">
        <v>0</v>
      </c>
      <c r="X74" s="86">
        <v>0</v>
      </c>
      <c r="Y74" s="86">
        <v>1</v>
      </c>
      <c r="Z74" s="86">
        <v>0</v>
      </c>
      <c r="AA74" s="86">
        <v>0</v>
      </c>
      <c r="AB74" s="86">
        <v>0</v>
      </c>
      <c r="AC74" s="86">
        <v>0</v>
      </c>
      <c r="AD74" s="86">
        <v>0</v>
      </c>
      <c r="AE74" s="86">
        <v>0</v>
      </c>
      <c r="AF74" s="86">
        <v>1</v>
      </c>
      <c r="AG74" s="86">
        <v>1</v>
      </c>
      <c r="AH74" s="86">
        <v>1</v>
      </c>
      <c r="AI74" s="86">
        <v>2</v>
      </c>
      <c r="AJ74" s="86">
        <v>0</v>
      </c>
      <c r="AK74" s="86">
        <v>1</v>
      </c>
      <c r="AL74" s="86">
        <v>0</v>
      </c>
      <c r="AM74" s="86">
        <v>0</v>
      </c>
      <c r="AN74" s="86">
        <v>1</v>
      </c>
      <c r="AO74" s="86">
        <v>2</v>
      </c>
      <c r="AP74" s="86">
        <v>0</v>
      </c>
      <c r="AQ74" s="86">
        <v>1</v>
      </c>
      <c r="AR74" s="86">
        <v>1</v>
      </c>
      <c r="AS74" s="86">
        <v>0</v>
      </c>
      <c r="AT74" s="96">
        <v>0</v>
      </c>
      <c r="AU74" s="96">
        <v>1</v>
      </c>
      <c r="AV74" s="96">
        <v>2</v>
      </c>
      <c r="AW74" s="96">
        <v>0</v>
      </c>
      <c r="AX74" s="96">
        <v>2</v>
      </c>
      <c r="AY74" s="96">
        <v>0</v>
      </c>
      <c r="AZ74" s="96">
        <v>0</v>
      </c>
      <c r="BA74" s="96">
        <v>0</v>
      </c>
      <c r="BB74" s="96">
        <v>0</v>
      </c>
    </row>
    <row r="75" spans="1:54" s="52" customFormat="1" ht="12.75" x14ac:dyDescent="0.2">
      <c r="A75" s="52" t="s">
        <v>241</v>
      </c>
      <c r="B75" s="52" t="s">
        <v>366</v>
      </c>
      <c r="C75" s="81"/>
      <c r="D75" s="205"/>
      <c r="E75" s="86"/>
      <c r="F75" s="87" t="s">
        <v>63</v>
      </c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8">
        <v>2</v>
      </c>
      <c r="R75" s="88">
        <v>0</v>
      </c>
      <c r="S75" s="88">
        <v>5</v>
      </c>
      <c r="T75" s="88">
        <v>0</v>
      </c>
      <c r="U75" s="88">
        <v>2</v>
      </c>
      <c r="V75" s="86">
        <v>0</v>
      </c>
      <c r="W75" s="86">
        <v>2</v>
      </c>
      <c r="X75" s="86">
        <v>2</v>
      </c>
      <c r="Y75" s="86">
        <v>2</v>
      </c>
      <c r="Z75" s="86">
        <v>2</v>
      </c>
      <c r="AA75" s="86">
        <v>0</v>
      </c>
      <c r="AB75" s="86">
        <v>2</v>
      </c>
      <c r="AC75" s="86">
        <v>3</v>
      </c>
      <c r="AD75" s="86">
        <v>0</v>
      </c>
      <c r="AE75" s="86">
        <v>1</v>
      </c>
      <c r="AF75" s="86">
        <v>3</v>
      </c>
      <c r="AG75" s="86">
        <v>4</v>
      </c>
      <c r="AH75" s="86">
        <v>4</v>
      </c>
      <c r="AI75" s="86">
        <v>1</v>
      </c>
      <c r="AJ75" s="86">
        <v>3</v>
      </c>
      <c r="AK75" s="86">
        <v>4</v>
      </c>
      <c r="AL75" s="86">
        <v>3</v>
      </c>
      <c r="AM75" s="86">
        <v>5</v>
      </c>
      <c r="AN75" s="86">
        <v>4</v>
      </c>
      <c r="AO75" s="86">
        <v>1</v>
      </c>
      <c r="AP75" s="86">
        <v>1</v>
      </c>
      <c r="AQ75" s="86">
        <v>1</v>
      </c>
      <c r="AR75" s="105"/>
      <c r="AS75" s="105"/>
      <c r="AT75" s="108"/>
      <c r="AU75" s="108"/>
      <c r="AV75" s="108"/>
      <c r="AW75" s="108"/>
      <c r="AX75" s="108"/>
      <c r="AY75" s="108"/>
      <c r="AZ75" s="108"/>
      <c r="BA75" s="108"/>
      <c r="BB75" s="108"/>
    </row>
    <row r="76" spans="1:54" s="52" customFormat="1" ht="12.75" x14ac:dyDescent="0.2">
      <c r="A76" s="52" t="s">
        <v>241</v>
      </c>
      <c r="B76" s="52" t="s">
        <v>366</v>
      </c>
      <c r="C76" s="81"/>
      <c r="D76" s="205"/>
      <c r="E76" s="86"/>
      <c r="F76" s="87" t="s">
        <v>62</v>
      </c>
      <c r="G76" s="88">
        <v>6</v>
      </c>
      <c r="H76" s="88">
        <v>8</v>
      </c>
      <c r="I76" s="88">
        <v>9</v>
      </c>
      <c r="J76" s="88">
        <v>5</v>
      </c>
      <c r="K76" s="88">
        <v>5</v>
      </c>
      <c r="L76" s="88">
        <v>6</v>
      </c>
      <c r="M76" s="88">
        <v>5</v>
      </c>
      <c r="N76" s="88">
        <v>2</v>
      </c>
      <c r="O76" s="88">
        <v>4</v>
      </c>
      <c r="P76" s="88">
        <v>5</v>
      </c>
      <c r="Q76" s="88">
        <v>3</v>
      </c>
      <c r="R76" s="88">
        <v>7</v>
      </c>
      <c r="S76" s="88">
        <v>3</v>
      </c>
      <c r="T76" s="88">
        <v>4</v>
      </c>
      <c r="U76" s="88">
        <v>5</v>
      </c>
      <c r="V76" s="86">
        <v>0</v>
      </c>
      <c r="W76" s="86">
        <v>2</v>
      </c>
      <c r="X76" s="86">
        <v>5</v>
      </c>
      <c r="Y76" s="86">
        <v>3</v>
      </c>
      <c r="Z76" s="86">
        <v>3</v>
      </c>
      <c r="AA76" s="86">
        <v>7</v>
      </c>
      <c r="AB76" s="86">
        <v>4</v>
      </c>
      <c r="AC76" s="86">
        <v>6</v>
      </c>
      <c r="AD76" s="86">
        <v>3</v>
      </c>
      <c r="AE76" s="86">
        <v>4</v>
      </c>
      <c r="AF76" s="86">
        <v>3</v>
      </c>
      <c r="AG76" s="86">
        <v>5</v>
      </c>
      <c r="AH76" s="86">
        <v>7</v>
      </c>
      <c r="AI76" s="86">
        <v>5</v>
      </c>
      <c r="AJ76" s="86">
        <v>5</v>
      </c>
      <c r="AK76" s="86">
        <v>4</v>
      </c>
      <c r="AL76" s="86">
        <v>2</v>
      </c>
      <c r="AM76" s="86">
        <v>6</v>
      </c>
      <c r="AN76" s="86">
        <v>2</v>
      </c>
      <c r="AO76" s="86">
        <v>2</v>
      </c>
      <c r="AP76" s="86">
        <v>6</v>
      </c>
      <c r="AQ76" s="86">
        <v>4</v>
      </c>
      <c r="AR76" s="86">
        <v>2</v>
      </c>
      <c r="AS76" s="86">
        <v>5</v>
      </c>
      <c r="AT76" s="96">
        <v>4</v>
      </c>
      <c r="AU76" s="96">
        <v>7</v>
      </c>
      <c r="AV76" s="96">
        <v>1</v>
      </c>
      <c r="AW76" s="96">
        <v>8</v>
      </c>
      <c r="AX76" s="96">
        <v>2</v>
      </c>
      <c r="AY76" s="96">
        <v>1</v>
      </c>
      <c r="AZ76" s="96">
        <v>4</v>
      </c>
      <c r="BA76" s="96">
        <v>6</v>
      </c>
      <c r="BB76" s="96">
        <v>3</v>
      </c>
    </row>
    <row r="77" spans="1:54" s="52" customFormat="1" ht="12.75" x14ac:dyDescent="0.2">
      <c r="A77" s="52" t="s">
        <v>241</v>
      </c>
      <c r="B77" s="52" t="s">
        <v>366</v>
      </c>
      <c r="C77" s="81"/>
      <c r="D77" s="205"/>
      <c r="E77" s="86"/>
      <c r="F77" s="87" t="s">
        <v>590</v>
      </c>
      <c r="G77" s="88">
        <v>1</v>
      </c>
      <c r="H77" s="88">
        <v>1</v>
      </c>
      <c r="I77" s="88">
        <v>1</v>
      </c>
      <c r="J77" s="88">
        <v>0</v>
      </c>
      <c r="K77" s="88">
        <v>3</v>
      </c>
      <c r="L77" s="88">
        <v>0</v>
      </c>
      <c r="M77" s="88">
        <v>0</v>
      </c>
      <c r="N77" s="88">
        <v>1</v>
      </c>
      <c r="O77" s="88">
        <v>3</v>
      </c>
      <c r="P77" s="88">
        <v>0</v>
      </c>
      <c r="Q77" s="88">
        <v>1</v>
      </c>
      <c r="R77" s="88">
        <v>0</v>
      </c>
      <c r="S77" s="88">
        <v>1</v>
      </c>
      <c r="T77" s="88">
        <v>0</v>
      </c>
      <c r="U77" s="88">
        <v>0</v>
      </c>
      <c r="V77" s="86">
        <v>1</v>
      </c>
      <c r="W77" s="86">
        <v>0</v>
      </c>
      <c r="X77" s="86">
        <v>0</v>
      </c>
      <c r="Y77" s="86">
        <v>0</v>
      </c>
      <c r="Z77" s="86">
        <v>0</v>
      </c>
      <c r="AA77" s="86">
        <v>0</v>
      </c>
      <c r="AB77" s="86">
        <v>1</v>
      </c>
      <c r="AC77" s="86">
        <v>1</v>
      </c>
      <c r="AD77" s="86">
        <v>1</v>
      </c>
      <c r="AE77" s="86">
        <v>1</v>
      </c>
      <c r="AF77" s="86">
        <v>1</v>
      </c>
      <c r="AG77" s="86">
        <v>3</v>
      </c>
      <c r="AH77" s="86">
        <v>3</v>
      </c>
      <c r="AI77" s="86">
        <v>1</v>
      </c>
      <c r="AJ77" s="86">
        <v>1</v>
      </c>
      <c r="AK77" s="86">
        <v>1</v>
      </c>
      <c r="AL77" s="86">
        <v>1</v>
      </c>
      <c r="AM77" s="86">
        <v>1</v>
      </c>
      <c r="AN77" s="86">
        <v>1</v>
      </c>
      <c r="AO77" s="86">
        <v>0</v>
      </c>
      <c r="AP77" s="86">
        <v>0</v>
      </c>
      <c r="AQ77" s="86">
        <v>1</v>
      </c>
      <c r="AR77" s="86">
        <v>0</v>
      </c>
      <c r="AS77" s="86">
        <v>3</v>
      </c>
      <c r="AT77" s="96">
        <v>0</v>
      </c>
      <c r="AU77" s="96">
        <v>1</v>
      </c>
      <c r="AV77" s="96">
        <v>2</v>
      </c>
      <c r="AW77" s="96">
        <v>3</v>
      </c>
      <c r="AX77" s="96">
        <v>3</v>
      </c>
      <c r="AY77" s="96">
        <v>0</v>
      </c>
      <c r="AZ77" s="96">
        <v>1</v>
      </c>
      <c r="BA77" s="96">
        <v>0</v>
      </c>
      <c r="BB77" s="96">
        <v>1</v>
      </c>
    </row>
    <row r="78" spans="1:54" s="52" customFormat="1" ht="12.75" x14ac:dyDescent="0.2">
      <c r="A78" s="52" t="s">
        <v>241</v>
      </c>
      <c r="B78" s="52" t="s">
        <v>366</v>
      </c>
      <c r="C78" s="81"/>
      <c r="D78" s="205"/>
      <c r="E78" s="86"/>
      <c r="F78" s="87" t="s">
        <v>64</v>
      </c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8">
        <v>0</v>
      </c>
      <c r="S78" s="88">
        <v>0</v>
      </c>
      <c r="T78" s="88">
        <v>0</v>
      </c>
      <c r="U78" s="88">
        <v>0</v>
      </c>
      <c r="V78" s="86">
        <v>0</v>
      </c>
      <c r="W78" s="86">
        <v>0</v>
      </c>
      <c r="X78" s="86">
        <v>0</v>
      </c>
      <c r="Y78" s="86">
        <v>0</v>
      </c>
      <c r="Z78" s="86">
        <v>0</v>
      </c>
      <c r="AA78" s="86">
        <v>0</v>
      </c>
      <c r="AB78" s="86">
        <v>0</v>
      </c>
      <c r="AC78" s="86">
        <v>0</v>
      </c>
      <c r="AD78" s="86">
        <v>0</v>
      </c>
      <c r="AE78" s="86">
        <v>0</v>
      </c>
      <c r="AF78" s="86">
        <v>0</v>
      </c>
      <c r="AG78" s="86">
        <v>0</v>
      </c>
      <c r="AH78" s="86">
        <v>0</v>
      </c>
      <c r="AI78" s="86">
        <v>0</v>
      </c>
      <c r="AJ78" s="86">
        <v>0</v>
      </c>
      <c r="AK78" s="86">
        <v>0</v>
      </c>
      <c r="AL78" s="86">
        <v>0</v>
      </c>
      <c r="AM78" s="86">
        <v>1</v>
      </c>
      <c r="AN78" s="86">
        <v>0</v>
      </c>
      <c r="AO78" s="86">
        <v>0</v>
      </c>
      <c r="AP78" s="86">
        <v>0</v>
      </c>
      <c r="AQ78" s="86">
        <v>0</v>
      </c>
      <c r="AR78" s="86">
        <v>0</v>
      </c>
      <c r="AS78" s="86">
        <v>0</v>
      </c>
      <c r="AT78" s="96">
        <v>1</v>
      </c>
      <c r="AU78" s="96">
        <v>0</v>
      </c>
      <c r="AV78" s="96">
        <v>1</v>
      </c>
      <c r="AW78" s="96">
        <v>3</v>
      </c>
      <c r="AX78" s="96">
        <v>2</v>
      </c>
      <c r="AY78" s="96">
        <v>0</v>
      </c>
      <c r="AZ78" s="96">
        <v>1</v>
      </c>
      <c r="BA78" s="96">
        <v>0</v>
      </c>
      <c r="BB78" s="96">
        <v>2</v>
      </c>
    </row>
    <row r="79" spans="1:54" s="52" customFormat="1" ht="12.75" x14ac:dyDescent="0.2">
      <c r="A79" s="52" t="s">
        <v>241</v>
      </c>
      <c r="B79" s="52" t="s">
        <v>256</v>
      </c>
      <c r="C79" s="80" t="s">
        <v>66</v>
      </c>
      <c r="D79" s="202" t="s">
        <v>65</v>
      </c>
      <c r="E79" s="9" t="s">
        <v>66</v>
      </c>
      <c r="F79" s="55"/>
      <c r="G79" s="9">
        <v>6</v>
      </c>
      <c r="H79" s="9">
        <v>3</v>
      </c>
      <c r="I79" s="9">
        <v>2</v>
      </c>
      <c r="J79" s="9">
        <v>0</v>
      </c>
      <c r="K79" s="9">
        <v>0</v>
      </c>
      <c r="L79" s="9">
        <v>2</v>
      </c>
      <c r="M79" s="9">
        <v>1</v>
      </c>
      <c r="N79" s="9">
        <v>5</v>
      </c>
      <c r="O79" s="9">
        <v>0</v>
      </c>
      <c r="P79" s="9">
        <v>2</v>
      </c>
      <c r="Q79" s="9">
        <v>2</v>
      </c>
      <c r="R79" s="9">
        <v>3</v>
      </c>
      <c r="S79" s="9">
        <v>5</v>
      </c>
      <c r="T79" s="9">
        <v>1</v>
      </c>
      <c r="U79" s="9">
        <v>2</v>
      </c>
      <c r="V79" s="14">
        <v>0</v>
      </c>
      <c r="W79" s="14">
        <v>3</v>
      </c>
      <c r="X79" s="14">
        <v>3</v>
      </c>
      <c r="Y79" s="14">
        <v>5</v>
      </c>
      <c r="Z79" s="14">
        <v>3</v>
      </c>
      <c r="AA79" s="14">
        <v>2</v>
      </c>
      <c r="AB79" s="14">
        <v>1</v>
      </c>
      <c r="AC79" s="14">
        <v>3</v>
      </c>
      <c r="AD79" s="14">
        <v>2</v>
      </c>
      <c r="AE79" s="14">
        <v>3</v>
      </c>
      <c r="AF79" s="14">
        <v>8</v>
      </c>
      <c r="AG79" s="14">
        <v>9</v>
      </c>
      <c r="AH79" s="14">
        <v>12</v>
      </c>
      <c r="AI79" s="14">
        <v>9</v>
      </c>
      <c r="AJ79" s="14">
        <v>11</v>
      </c>
      <c r="AK79" s="14">
        <v>15</v>
      </c>
      <c r="AL79" s="14">
        <v>8</v>
      </c>
      <c r="AM79" s="14">
        <v>8</v>
      </c>
      <c r="AN79" s="14">
        <v>15</v>
      </c>
      <c r="AO79" s="14">
        <v>15</v>
      </c>
      <c r="AP79" s="14">
        <v>10</v>
      </c>
      <c r="AQ79" s="14">
        <v>7</v>
      </c>
      <c r="AR79" s="14">
        <v>3</v>
      </c>
      <c r="AS79" s="14">
        <v>8</v>
      </c>
      <c r="AT79" s="52">
        <v>8</v>
      </c>
      <c r="AU79" s="52">
        <v>2</v>
      </c>
      <c r="AV79" s="52">
        <v>13</v>
      </c>
      <c r="AW79" s="52">
        <f t="shared" ref="AW79:AZ79" si="20">AW80+AW81</f>
        <v>8</v>
      </c>
      <c r="AX79" s="52">
        <f t="shared" si="20"/>
        <v>8</v>
      </c>
      <c r="AY79" s="52">
        <f t="shared" si="20"/>
        <v>4</v>
      </c>
      <c r="AZ79" s="52">
        <f t="shared" si="20"/>
        <v>10</v>
      </c>
      <c r="BA79" s="52">
        <f t="shared" ref="BA79:BB79" si="21">BA80+BA81</f>
        <v>4</v>
      </c>
      <c r="BB79" s="52">
        <f t="shared" si="21"/>
        <v>5</v>
      </c>
    </row>
    <row r="80" spans="1:54" s="52" customFormat="1" ht="12.75" x14ac:dyDescent="0.2">
      <c r="A80" s="52" t="s">
        <v>241</v>
      </c>
      <c r="B80" s="52" t="s">
        <v>536</v>
      </c>
      <c r="C80" s="80"/>
      <c r="D80" s="202"/>
      <c r="E80" s="86"/>
      <c r="F80" s="103" t="s">
        <v>359</v>
      </c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96"/>
      <c r="AU80" s="96"/>
      <c r="AV80" s="96"/>
      <c r="AW80" s="96">
        <v>7</v>
      </c>
      <c r="AX80" s="96">
        <v>7</v>
      </c>
      <c r="AY80" s="96">
        <v>3</v>
      </c>
      <c r="AZ80" s="96">
        <v>9</v>
      </c>
      <c r="BA80" s="96">
        <v>2</v>
      </c>
      <c r="BB80" s="96">
        <v>5</v>
      </c>
    </row>
    <row r="81" spans="1:55" s="52" customFormat="1" ht="12.75" x14ac:dyDescent="0.2">
      <c r="A81" s="52" t="s">
        <v>241</v>
      </c>
      <c r="B81" s="52" t="s">
        <v>525</v>
      </c>
      <c r="C81" s="80"/>
      <c r="D81" s="202"/>
      <c r="E81" s="86"/>
      <c r="F81" s="103" t="s">
        <v>485</v>
      </c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96"/>
      <c r="AU81" s="96"/>
      <c r="AV81" s="96"/>
      <c r="AW81" s="96">
        <v>1</v>
      </c>
      <c r="AX81" s="96">
        <v>1</v>
      </c>
      <c r="AY81" s="96">
        <v>1</v>
      </c>
      <c r="AZ81" s="96">
        <v>1</v>
      </c>
      <c r="BA81" s="96">
        <v>2</v>
      </c>
      <c r="BB81" s="96">
        <v>0</v>
      </c>
    </row>
    <row r="82" spans="1:55" s="52" customFormat="1" ht="12.75" customHeight="1" x14ac:dyDescent="0.2">
      <c r="A82" s="52" t="s">
        <v>241</v>
      </c>
      <c r="B82" s="52" t="s">
        <v>257</v>
      </c>
      <c r="C82" s="155" t="s">
        <v>68</v>
      </c>
      <c r="D82" s="204" t="s">
        <v>69</v>
      </c>
      <c r="E82" s="9" t="s">
        <v>694</v>
      </c>
      <c r="F82" s="55"/>
      <c r="G82" s="9">
        <v>0</v>
      </c>
      <c r="H82" s="9">
        <v>0</v>
      </c>
      <c r="I82" s="9">
        <v>1</v>
      </c>
      <c r="J82" s="9">
        <v>1</v>
      </c>
      <c r="K82" s="9">
        <v>0</v>
      </c>
      <c r="L82" s="9" t="s">
        <v>21</v>
      </c>
      <c r="M82" s="9" t="s">
        <v>21</v>
      </c>
      <c r="N82" s="9" t="s">
        <v>21</v>
      </c>
      <c r="O82" s="9" t="s">
        <v>21</v>
      </c>
      <c r="P82" s="9" t="s">
        <v>21</v>
      </c>
      <c r="Q82" s="9" t="s">
        <v>21</v>
      </c>
      <c r="R82" s="9" t="s">
        <v>21</v>
      </c>
      <c r="S82" s="9" t="s">
        <v>21</v>
      </c>
      <c r="T82" s="9" t="s">
        <v>21</v>
      </c>
      <c r="U82" s="9" t="s">
        <v>21</v>
      </c>
      <c r="V82" s="14" t="s">
        <v>21</v>
      </c>
      <c r="W82" s="14" t="s">
        <v>21</v>
      </c>
      <c r="X82" s="14" t="s">
        <v>21</v>
      </c>
      <c r="Y82" s="14" t="s">
        <v>21</v>
      </c>
      <c r="Z82" s="14" t="s">
        <v>21</v>
      </c>
      <c r="AA82" s="14" t="s">
        <v>21</v>
      </c>
      <c r="AB82" s="14" t="s">
        <v>21</v>
      </c>
      <c r="AC82" s="14" t="s">
        <v>21</v>
      </c>
      <c r="AD82" s="14" t="s">
        <v>21</v>
      </c>
      <c r="AE82" s="14" t="s">
        <v>21</v>
      </c>
      <c r="AF82" s="14">
        <v>5</v>
      </c>
      <c r="AG82" s="14">
        <v>4</v>
      </c>
      <c r="AH82" s="14">
        <v>2</v>
      </c>
      <c r="AI82" s="14">
        <v>0</v>
      </c>
      <c r="AJ82" s="14">
        <v>0</v>
      </c>
      <c r="AK82" s="14">
        <v>2</v>
      </c>
      <c r="AL82" s="14">
        <v>3</v>
      </c>
      <c r="AM82" s="14">
        <v>2</v>
      </c>
      <c r="AN82" s="14">
        <v>2</v>
      </c>
      <c r="AO82" s="14">
        <v>3</v>
      </c>
      <c r="AP82" s="14">
        <v>1</v>
      </c>
      <c r="AQ82" s="14">
        <v>1</v>
      </c>
      <c r="AR82" s="14">
        <v>1</v>
      </c>
      <c r="AS82" s="14">
        <v>1</v>
      </c>
      <c r="AT82" s="52">
        <v>1</v>
      </c>
      <c r="AU82" s="52">
        <v>3</v>
      </c>
      <c r="AV82" s="52">
        <v>0</v>
      </c>
      <c r="AW82" s="52">
        <v>4</v>
      </c>
      <c r="AX82" s="52">
        <v>1</v>
      </c>
    </row>
    <row r="83" spans="1:55" s="52" customFormat="1" ht="12.75" hidden="1" x14ac:dyDescent="0.2">
      <c r="A83" s="52" t="s">
        <v>241</v>
      </c>
      <c r="B83" s="52" t="s">
        <v>257</v>
      </c>
      <c r="C83" s="155"/>
      <c r="D83" s="204" t="s">
        <v>69</v>
      </c>
      <c r="E83" s="9" t="s">
        <v>288</v>
      </c>
      <c r="F83" s="55"/>
      <c r="G83" s="64">
        <v>0</v>
      </c>
      <c r="H83" s="64">
        <v>0</v>
      </c>
      <c r="I83" s="64">
        <v>0</v>
      </c>
      <c r="J83" s="64">
        <v>0</v>
      </c>
      <c r="K83" s="64">
        <v>1</v>
      </c>
      <c r="L83" s="64">
        <v>0</v>
      </c>
      <c r="M83" s="64">
        <v>1</v>
      </c>
      <c r="N83" s="64">
        <v>1</v>
      </c>
      <c r="O83" s="64">
        <v>0</v>
      </c>
      <c r="P83" s="64">
        <v>0</v>
      </c>
      <c r="Q83" s="64">
        <v>0</v>
      </c>
      <c r="R83" s="64">
        <v>1</v>
      </c>
      <c r="S83" s="64">
        <v>2</v>
      </c>
      <c r="T83" s="64">
        <v>1</v>
      </c>
      <c r="U83" s="64">
        <v>1</v>
      </c>
      <c r="V83" s="52">
        <v>0</v>
      </c>
      <c r="W83" s="52">
        <v>0</v>
      </c>
      <c r="X83" s="52">
        <v>2</v>
      </c>
      <c r="Y83" s="52">
        <v>0</v>
      </c>
      <c r="Z83" s="52">
        <v>0</v>
      </c>
      <c r="AA83" s="52">
        <v>0</v>
      </c>
      <c r="AB83" s="52">
        <v>0</v>
      </c>
      <c r="AC83" s="52">
        <v>0</v>
      </c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</row>
    <row r="84" spans="1:55" s="52" customFormat="1" ht="12.75" x14ac:dyDescent="0.2">
      <c r="A84" s="52" t="s">
        <v>241</v>
      </c>
      <c r="B84" s="52" t="s">
        <v>257</v>
      </c>
      <c r="C84" s="155"/>
      <c r="D84" s="202" t="s">
        <v>67</v>
      </c>
      <c r="E84" s="9" t="s">
        <v>68</v>
      </c>
      <c r="F84" s="55"/>
      <c r="G84" s="9">
        <v>4</v>
      </c>
      <c r="H84" s="9">
        <v>5</v>
      </c>
      <c r="I84" s="9">
        <v>6</v>
      </c>
      <c r="J84" s="9">
        <v>2</v>
      </c>
      <c r="K84" s="9">
        <v>2</v>
      </c>
      <c r="L84" s="9">
        <v>6</v>
      </c>
      <c r="M84" s="9">
        <v>6</v>
      </c>
      <c r="N84" s="9">
        <v>3</v>
      </c>
      <c r="O84" s="9">
        <v>7</v>
      </c>
      <c r="P84" s="9">
        <v>4</v>
      </c>
      <c r="Q84" s="9">
        <v>7</v>
      </c>
      <c r="R84" s="9">
        <v>6</v>
      </c>
      <c r="S84" s="9">
        <v>7</v>
      </c>
      <c r="T84" s="9">
        <v>3</v>
      </c>
      <c r="U84" s="9">
        <v>5</v>
      </c>
      <c r="V84" s="14">
        <v>2</v>
      </c>
      <c r="W84" s="14">
        <v>3</v>
      </c>
      <c r="X84" s="14">
        <v>5</v>
      </c>
      <c r="Y84" s="14">
        <v>2</v>
      </c>
      <c r="Z84" s="14">
        <v>5</v>
      </c>
      <c r="AA84" s="14">
        <v>4</v>
      </c>
      <c r="AB84" s="14">
        <v>3</v>
      </c>
      <c r="AC84" s="14">
        <v>2</v>
      </c>
      <c r="AD84" s="14">
        <v>4</v>
      </c>
      <c r="AE84" s="14">
        <v>5</v>
      </c>
      <c r="AF84" s="14">
        <v>2</v>
      </c>
      <c r="AG84" s="14">
        <v>7</v>
      </c>
      <c r="AH84" s="14">
        <v>2</v>
      </c>
      <c r="AI84" s="14">
        <v>2</v>
      </c>
      <c r="AJ84" s="14">
        <v>4</v>
      </c>
      <c r="AK84" s="14">
        <v>1</v>
      </c>
      <c r="AL84" s="14">
        <v>3</v>
      </c>
      <c r="AM84" s="14">
        <v>2</v>
      </c>
      <c r="AN84" s="14">
        <v>4</v>
      </c>
      <c r="AO84" s="14">
        <v>9</v>
      </c>
      <c r="AP84" s="14">
        <v>5</v>
      </c>
      <c r="AQ84" s="14">
        <v>2</v>
      </c>
      <c r="AR84" s="14">
        <v>2</v>
      </c>
      <c r="AS84" s="14">
        <v>8</v>
      </c>
      <c r="AT84" s="52">
        <v>2</v>
      </c>
      <c r="AU84" s="52">
        <v>9</v>
      </c>
      <c r="AV84" s="52">
        <v>4</v>
      </c>
      <c r="AW84" s="52">
        <f t="shared" ref="AW84:AZ84" si="22">SUM(AW85:AW88)</f>
        <v>3</v>
      </c>
      <c r="AX84" s="52">
        <f t="shared" si="22"/>
        <v>1</v>
      </c>
      <c r="AY84" s="52">
        <f t="shared" si="22"/>
        <v>3</v>
      </c>
      <c r="AZ84" s="52">
        <f t="shared" si="22"/>
        <v>4</v>
      </c>
      <c r="BA84" s="52">
        <f t="shared" ref="BA84:BB84" si="23">SUM(BA85:BA88)</f>
        <v>2</v>
      </c>
      <c r="BB84" s="52">
        <f t="shared" si="23"/>
        <v>5</v>
      </c>
    </row>
    <row r="85" spans="1:55" s="52" customFormat="1" ht="12.75" x14ac:dyDescent="0.2">
      <c r="A85" s="52" t="s">
        <v>241</v>
      </c>
      <c r="B85" s="52" t="s">
        <v>537</v>
      </c>
      <c r="C85" s="155"/>
      <c r="D85" s="202"/>
      <c r="E85" s="88"/>
      <c r="F85" s="103" t="s">
        <v>359</v>
      </c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96"/>
      <c r="AU85" s="96">
        <v>4</v>
      </c>
      <c r="AV85" s="96">
        <v>4</v>
      </c>
      <c r="AW85" s="96">
        <v>1</v>
      </c>
      <c r="AX85" s="96">
        <v>1</v>
      </c>
      <c r="AY85" s="96">
        <v>1</v>
      </c>
      <c r="AZ85" s="96">
        <v>2</v>
      </c>
      <c r="BA85" s="96">
        <v>1</v>
      </c>
      <c r="BB85" s="96">
        <v>4</v>
      </c>
    </row>
    <row r="86" spans="1:55" s="52" customFormat="1" ht="12.75" x14ac:dyDescent="0.2">
      <c r="A86" s="52" t="s">
        <v>241</v>
      </c>
      <c r="B86" s="52" t="s">
        <v>526</v>
      </c>
      <c r="C86" s="155"/>
      <c r="D86" s="202"/>
      <c r="E86" s="71"/>
      <c r="F86" s="103" t="s">
        <v>420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4"/>
      <c r="W86" s="14"/>
      <c r="X86" s="14"/>
      <c r="Y86" s="14"/>
      <c r="Z86" s="14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96">
        <v>1</v>
      </c>
      <c r="AU86" s="96">
        <v>1</v>
      </c>
      <c r="AV86" s="96">
        <v>0</v>
      </c>
      <c r="AW86" s="96">
        <v>0</v>
      </c>
      <c r="AX86" s="96">
        <v>0</v>
      </c>
      <c r="AY86" s="96">
        <v>0</v>
      </c>
      <c r="AZ86" s="96">
        <v>1</v>
      </c>
      <c r="BA86" s="96"/>
      <c r="BB86" s="96"/>
      <c r="BC86" s="52" t="s">
        <v>664</v>
      </c>
    </row>
    <row r="87" spans="1:55" s="52" customFormat="1" ht="12.75" x14ac:dyDescent="0.2">
      <c r="A87" s="52" t="s">
        <v>241</v>
      </c>
      <c r="B87" s="52" t="s">
        <v>526</v>
      </c>
      <c r="C87" s="155"/>
      <c r="D87" s="202"/>
      <c r="E87" s="71"/>
      <c r="F87" s="103" t="s">
        <v>421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14"/>
      <c r="W87" s="14"/>
      <c r="X87" s="14"/>
      <c r="Y87" s="14"/>
      <c r="Z87" s="14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96">
        <v>1</v>
      </c>
      <c r="AU87" s="96">
        <v>1</v>
      </c>
      <c r="AV87" s="96">
        <v>0</v>
      </c>
      <c r="AW87" s="96">
        <v>0</v>
      </c>
      <c r="AX87" s="96">
        <v>0</v>
      </c>
      <c r="AY87" s="96">
        <v>0</v>
      </c>
      <c r="AZ87" s="96">
        <v>0</v>
      </c>
      <c r="BA87" s="96"/>
      <c r="BB87" s="96"/>
      <c r="BC87" s="52" t="s">
        <v>664</v>
      </c>
    </row>
    <row r="88" spans="1:55" s="52" customFormat="1" ht="12.75" x14ac:dyDescent="0.2">
      <c r="A88" s="52" t="s">
        <v>241</v>
      </c>
      <c r="B88" s="52" t="s">
        <v>526</v>
      </c>
      <c r="C88" s="155"/>
      <c r="D88" s="202"/>
      <c r="E88" s="71"/>
      <c r="F88" s="103" t="s">
        <v>422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4"/>
      <c r="W88" s="14"/>
      <c r="X88" s="14"/>
      <c r="Y88" s="14"/>
      <c r="Z88" s="14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96">
        <v>0</v>
      </c>
      <c r="AU88" s="96">
        <v>3</v>
      </c>
      <c r="AV88" s="96">
        <v>0</v>
      </c>
      <c r="AW88" s="96">
        <v>2</v>
      </c>
      <c r="AX88" s="96">
        <v>0</v>
      </c>
      <c r="AY88" s="96">
        <v>2</v>
      </c>
      <c r="AZ88" s="96">
        <v>1</v>
      </c>
      <c r="BA88" s="96">
        <v>1</v>
      </c>
      <c r="BB88" s="96">
        <v>1</v>
      </c>
      <c r="BC88" s="52" t="s">
        <v>664</v>
      </c>
    </row>
    <row r="89" spans="1:55" s="52" customFormat="1" ht="12.75" x14ac:dyDescent="0.2">
      <c r="A89" s="52" t="s">
        <v>241</v>
      </c>
      <c r="B89" s="52" t="s">
        <v>258</v>
      </c>
      <c r="C89" s="80" t="s">
        <v>71</v>
      </c>
      <c r="D89" s="202" t="s">
        <v>70</v>
      </c>
      <c r="E89" s="9" t="s">
        <v>71</v>
      </c>
      <c r="F89" s="55"/>
      <c r="G89" s="9">
        <v>30</v>
      </c>
      <c r="H89" s="9">
        <v>22</v>
      </c>
      <c r="I89" s="9">
        <v>23</v>
      </c>
      <c r="J89" s="9">
        <v>26</v>
      </c>
      <c r="K89" s="9">
        <v>27</v>
      </c>
      <c r="L89" s="9">
        <v>31</v>
      </c>
      <c r="M89" s="9">
        <v>37</v>
      </c>
      <c r="N89" s="9">
        <v>20</v>
      </c>
      <c r="O89" s="9">
        <v>21</v>
      </c>
      <c r="P89" s="9">
        <v>28</v>
      </c>
      <c r="Q89" s="9">
        <v>14</v>
      </c>
      <c r="R89" s="9">
        <v>16</v>
      </c>
      <c r="S89" s="9">
        <v>15</v>
      </c>
      <c r="T89" s="9">
        <v>26</v>
      </c>
      <c r="U89" s="9">
        <v>35</v>
      </c>
      <c r="V89" s="14">
        <v>21</v>
      </c>
      <c r="W89" s="14">
        <v>25</v>
      </c>
      <c r="X89" s="14">
        <v>18</v>
      </c>
      <c r="Y89" s="14">
        <v>22</v>
      </c>
      <c r="Z89" s="14">
        <v>28</v>
      </c>
      <c r="AA89" s="14">
        <v>24</v>
      </c>
      <c r="AB89" s="14">
        <v>24</v>
      </c>
      <c r="AC89" s="14">
        <v>22</v>
      </c>
      <c r="AD89" s="14">
        <v>25</v>
      </c>
      <c r="AE89" s="14">
        <v>21</v>
      </c>
      <c r="AF89" s="14">
        <v>29</v>
      </c>
      <c r="AG89" s="14">
        <v>21</v>
      </c>
      <c r="AH89" s="14">
        <v>44</v>
      </c>
      <c r="AI89" s="14">
        <v>41</v>
      </c>
      <c r="AJ89" s="14">
        <v>41</v>
      </c>
      <c r="AK89" s="14">
        <v>49</v>
      </c>
      <c r="AL89" s="14">
        <v>42</v>
      </c>
      <c r="AM89" s="14">
        <v>55</v>
      </c>
      <c r="AN89" s="14">
        <v>50</v>
      </c>
      <c r="AO89" s="14">
        <v>51</v>
      </c>
      <c r="AP89" s="14">
        <v>53</v>
      </c>
      <c r="AQ89" s="14">
        <v>50</v>
      </c>
      <c r="AR89" s="14">
        <v>31</v>
      </c>
      <c r="AS89" s="14">
        <v>45</v>
      </c>
      <c r="AT89" s="52">
        <v>29</v>
      </c>
      <c r="AU89" s="52">
        <v>30</v>
      </c>
      <c r="AV89" s="52">
        <v>25</v>
      </c>
      <c r="AW89" s="52">
        <v>30</v>
      </c>
      <c r="AX89" s="52">
        <v>19</v>
      </c>
      <c r="AY89" s="52">
        <v>26</v>
      </c>
      <c r="AZ89" s="52">
        <v>20</v>
      </c>
      <c r="BA89" s="52">
        <v>17</v>
      </c>
      <c r="BB89" s="52">
        <v>14</v>
      </c>
    </row>
    <row r="90" spans="1:55" s="52" customFormat="1" ht="12.4" customHeight="1" x14ac:dyDescent="0.2">
      <c r="A90" s="52" t="s">
        <v>241</v>
      </c>
      <c r="B90" s="52" t="s">
        <v>279</v>
      </c>
      <c r="C90" s="80" t="s">
        <v>73</v>
      </c>
      <c r="D90" s="202" t="s">
        <v>72</v>
      </c>
      <c r="E90" s="9" t="s">
        <v>73</v>
      </c>
      <c r="F90" s="55"/>
      <c r="G90" s="9">
        <v>37</v>
      </c>
      <c r="H90" s="9">
        <v>14</v>
      </c>
      <c r="I90" s="9">
        <v>23</v>
      </c>
      <c r="J90" s="9">
        <v>27</v>
      </c>
      <c r="K90" s="9">
        <v>25</v>
      </c>
      <c r="L90" s="9">
        <v>20</v>
      </c>
      <c r="M90" s="9">
        <v>15</v>
      </c>
      <c r="N90" s="9">
        <v>16</v>
      </c>
      <c r="O90" s="9">
        <v>19</v>
      </c>
      <c r="P90" s="9">
        <v>18</v>
      </c>
      <c r="Q90" s="9">
        <v>23</v>
      </c>
      <c r="R90" s="9">
        <v>32</v>
      </c>
      <c r="S90" s="9">
        <v>22</v>
      </c>
      <c r="T90" s="9">
        <v>27</v>
      </c>
      <c r="U90" s="9">
        <v>27</v>
      </c>
      <c r="V90" s="14">
        <v>25</v>
      </c>
      <c r="W90" s="14">
        <v>40</v>
      </c>
      <c r="X90" s="14">
        <v>45</v>
      </c>
      <c r="Y90" s="14">
        <v>55</v>
      </c>
      <c r="Z90" s="14">
        <v>53</v>
      </c>
      <c r="AA90" s="14">
        <v>45</v>
      </c>
      <c r="AB90" s="14">
        <v>40</v>
      </c>
      <c r="AC90" s="14">
        <v>41</v>
      </c>
      <c r="AD90" s="14">
        <v>49</v>
      </c>
      <c r="AE90" s="14">
        <v>43</v>
      </c>
      <c r="AF90" s="14">
        <v>37</v>
      </c>
      <c r="AG90" s="14">
        <v>41</v>
      </c>
      <c r="AH90" s="14">
        <v>38</v>
      </c>
      <c r="AI90" s="14">
        <v>50</v>
      </c>
      <c r="AJ90" s="14">
        <v>48</v>
      </c>
      <c r="AK90" s="14">
        <v>39</v>
      </c>
      <c r="AL90" s="14">
        <v>54</v>
      </c>
      <c r="AM90" s="14">
        <v>37</v>
      </c>
      <c r="AN90" s="14">
        <v>34</v>
      </c>
      <c r="AO90" s="14">
        <v>38</v>
      </c>
      <c r="AP90" s="14">
        <v>41</v>
      </c>
      <c r="AQ90" s="14">
        <v>32</v>
      </c>
      <c r="AR90" s="14">
        <v>49</v>
      </c>
      <c r="AS90" s="14">
        <v>46</v>
      </c>
      <c r="AT90" s="52">
        <v>30</v>
      </c>
      <c r="AU90" s="52">
        <v>37</v>
      </c>
      <c r="AV90" s="52">
        <v>40</v>
      </c>
      <c r="AW90" s="52">
        <v>38</v>
      </c>
      <c r="AX90" s="52">
        <v>40</v>
      </c>
      <c r="AY90" s="52">
        <v>33</v>
      </c>
      <c r="AZ90" s="52">
        <v>34</v>
      </c>
      <c r="BA90" s="52">
        <v>23</v>
      </c>
      <c r="BB90" s="52">
        <v>22</v>
      </c>
    </row>
    <row r="91" spans="1:55" s="52" customFormat="1" ht="12.75" hidden="1" customHeight="1" x14ac:dyDescent="0.2">
      <c r="A91" s="52" t="s">
        <v>241</v>
      </c>
      <c r="B91" s="52" t="s">
        <v>280</v>
      </c>
      <c r="C91" s="64" t="s">
        <v>74</v>
      </c>
      <c r="D91" s="78">
        <v>45.010100000000001</v>
      </c>
      <c r="E91" s="64" t="s">
        <v>74</v>
      </c>
      <c r="F91" s="55"/>
      <c r="G91" s="64">
        <v>0</v>
      </c>
      <c r="H91" s="64">
        <v>0</v>
      </c>
      <c r="I91" s="64">
        <v>1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64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  <c r="AC91" s="52">
        <v>0</v>
      </c>
    </row>
    <row r="92" spans="1:55" s="52" customFormat="1" ht="12.75" x14ac:dyDescent="0.2">
      <c r="A92" s="52" t="s">
        <v>241</v>
      </c>
      <c r="B92" s="52" t="s">
        <v>367</v>
      </c>
      <c r="C92" s="144" t="s">
        <v>702</v>
      </c>
      <c r="D92" s="202" t="s">
        <v>75</v>
      </c>
      <c r="E92" s="9" t="s">
        <v>76</v>
      </c>
      <c r="F92" s="55"/>
      <c r="G92" s="9">
        <v>19</v>
      </c>
      <c r="H92" s="9">
        <v>17</v>
      </c>
      <c r="I92" s="9">
        <v>19</v>
      </c>
      <c r="J92" s="9">
        <v>15</v>
      </c>
      <c r="K92" s="9">
        <v>11</v>
      </c>
      <c r="L92" s="9">
        <v>10</v>
      </c>
      <c r="M92" s="9">
        <v>9</v>
      </c>
      <c r="N92" s="9">
        <v>4</v>
      </c>
      <c r="O92" s="9">
        <v>12</v>
      </c>
      <c r="P92" s="9">
        <v>10</v>
      </c>
      <c r="Q92" s="9">
        <v>7</v>
      </c>
      <c r="R92" s="9">
        <v>11</v>
      </c>
      <c r="S92" s="9">
        <v>15</v>
      </c>
      <c r="T92" s="9">
        <v>21</v>
      </c>
      <c r="U92" s="9">
        <v>29</v>
      </c>
      <c r="V92" s="14">
        <v>30</v>
      </c>
      <c r="W92" s="14">
        <v>28</v>
      </c>
      <c r="X92" s="14">
        <v>33</v>
      </c>
      <c r="Y92" s="14">
        <v>26</v>
      </c>
      <c r="Z92" s="14">
        <v>67</v>
      </c>
      <c r="AA92" s="14">
        <v>50</v>
      </c>
      <c r="AB92" s="14">
        <v>54</v>
      </c>
      <c r="AC92" s="14">
        <v>58</v>
      </c>
      <c r="AD92" s="14">
        <v>58</v>
      </c>
      <c r="AE92" s="14">
        <v>57</v>
      </c>
      <c r="AF92" s="14">
        <v>60</v>
      </c>
      <c r="AG92" s="14">
        <v>49</v>
      </c>
      <c r="AH92" s="14">
        <v>20</v>
      </c>
      <c r="AI92" s="14">
        <v>45</v>
      </c>
      <c r="AJ92" s="14">
        <v>66</v>
      </c>
      <c r="AK92" s="14">
        <v>66</v>
      </c>
      <c r="AL92" s="14">
        <v>86</v>
      </c>
      <c r="AM92" s="14">
        <v>72</v>
      </c>
      <c r="AN92" s="14">
        <v>71</v>
      </c>
      <c r="AO92" s="14">
        <v>39</v>
      </c>
      <c r="AP92" s="14">
        <v>41</v>
      </c>
      <c r="AQ92" s="14">
        <v>46</v>
      </c>
      <c r="AR92" s="14">
        <v>47</v>
      </c>
      <c r="AS92" s="14">
        <v>33</v>
      </c>
      <c r="AT92" s="52">
        <v>36</v>
      </c>
      <c r="AU92" s="52">
        <v>30</v>
      </c>
      <c r="AV92" s="52">
        <v>29</v>
      </c>
      <c r="AW92" s="52">
        <f t="shared" ref="AW92:AZ92" si="24">SUM(AW93:AW95)</f>
        <v>30</v>
      </c>
      <c r="AX92" s="52">
        <f t="shared" si="24"/>
        <v>22</v>
      </c>
      <c r="AY92" s="52">
        <f t="shared" si="24"/>
        <v>16</v>
      </c>
      <c r="AZ92" s="52">
        <f t="shared" si="24"/>
        <v>14</v>
      </c>
      <c r="BA92" s="52">
        <f t="shared" ref="BA92:BB92" si="25">SUM(BA93:BA95)</f>
        <v>16</v>
      </c>
      <c r="BB92" s="52">
        <f t="shared" si="25"/>
        <v>16</v>
      </c>
    </row>
    <row r="93" spans="1:55" s="52" customFormat="1" ht="12" customHeight="1" x14ac:dyDescent="0.2">
      <c r="A93" s="52" t="s">
        <v>241</v>
      </c>
      <c r="B93" s="52" t="s">
        <v>538</v>
      </c>
      <c r="C93" s="80"/>
      <c r="D93" s="202"/>
      <c r="E93" s="156"/>
      <c r="F93" s="87" t="s">
        <v>359</v>
      </c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>
        <v>63</v>
      </c>
      <c r="AN93" s="86">
        <v>44</v>
      </c>
      <c r="AO93" s="86">
        <v>26</v>
      </c>
      <c r="AP93" s="86">
        <v>25</v>
      </c>
      <c r="AQ93" s="86">
        <v>32</v>
      </c>
      <c r="AR93" s="86">
        <v>33</v>
      </c>
      <c r="AS93" s="86">
        <v>30</v>
      </c>
      <c r="AT93" s="96">
        <v>20</v>
      </c>
      <c r="AU93" s="96">
        <v>14</v>
      </c>
      <c r="AV93" s="96">
        <v>14</v>
      </c>
      <c r="AW93" s="96">
        <v>7</v>
      </c>
      <c r="AX93" s="96">
        <v>13</v>
      </c>
      <c r="AY93" s="96">
        <v>11</v>
      </c>
      <c r="AZ93" s="96">
        <f>9+3</f>
        <v>12</v>
      </c>
      <c r="BA93" s="96">
        <f>6+1</f>
        <v>7</v>
      </c>
      <c r="BB93" s="96">
        <v>9</v>
      </c>
    </row>
    <row r="94" spans="1:55" s="52" customFormat="1" ht="12" customHeight="1" x14ac:dyDescent="0.2">
      <c r="A94" s="52" t="s">
        <v>241</v>
      </c>
      <c r="B94" s="52" t="s">
        <v>368</v>
      </c>
      <c r="C94" s="80"/>
      <c r="D94" s="202"/>
      <c r="E94" s="156"/>
      <c r="F94" s="87" t="s">
        <v>424</v>
      </c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96">
        <v>1</v>
      </c>
      <c r="AU94" s="96">
        <v>7</v>
      </c>
      <c r="AV94" s="96">
        <v>7</v>
      </c>
      <c r="AW94" s="96">
        <v>9</v>
      </c>
      <c r="AX94" s="96">
        <v>4</v>
      </c>
      <c r="AY94" s="96">
        <v>4</v>
      </c>
      <c r="AZ94" s="96">
        <v>2</v>
      </c>
      <c r="BA94" s="96">
        <v>3</v>
      </c>
      <c r="BB94" s="96">
        <v>3</v>
      </c>
    </row>
    <row r="95" spans="1:55" s="52" customFormat="1" ht="12.75" x14ac:dyDescent="0.2">
      <c r="A95" s="52" t="s">
        <v>241</v>
      </c>
      <c r="B95" s="52" t="s">
        <v>368</v>
      </c>
      <c r="C95" s="80"/>
      <c r="D95" s="202"/>
      <c r="E95" s="157"/>
      <c r="F95" s="87" t="s">
        <v>423</v>
      </c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>
        <v>9</v>
      </c>
      <c r="AN95" s="86">
        <v>27</v>
      </c>
      <c r="AO95" s="86">
        <v>13</v>
      </c>
      <c r="AP95" s="86">
        <v>16</v>
      </c>
      <c r="AQ95" s="86">
        <v>14</v>
      </c>
      <c r="AR95" s="86">
        <v>14</v>
      </c>
      <c r="AS95" s="86">
        <v>3</v>
      </c>
      <c r="AT95" s="96">
        <v>15</v>
      </c>
      <c r="AU95" s="96">
        <v>9</v>
      </c>
      <c r="AV95" s="96">
        <v>8</v>
      </c>
      <c r="AW95" s="96">
        <v>14</v>
      </c>
      <c r="AX95" s="96">
        <v>5</v>
      </c>
      <c r="AY95" s="96">
        <v>1</v>
      </c>
      <c r="AZ95" s="96">
        <v>0</v>
      </c>
      <c r="BA95" s="96">
        <f>4+2</f>
        <v>6</v>
      </c>
      <c r="BB95" s="96">
        <v>4</v>
      </c>
    </row>
    <row r="96" spans="1:55" s="52" customFormat="1" ht="12.75" x14ac:dyDescent="0.2">
      <c r="A96" s="52" t="s">
        <v>241</v>
      </c>
      <c r="B96" s="52" t="s">
        <v>261</v>
      </c>
      <c r="C96" s="80" t="s">
        <v>259</v>
      </c>
      <c r="D96" s="202" t="s">
        <v>691</v>
      </c>
      <c r="E96" s="9" t="s">
        <v>661</v>
      </c>
      <c r="F96" s="55"/>
      <c r="G96" s="9">
        <v>12</v>
      </c>
      <c r="H96" s="9">
        <v>9</v>
      </c>
      <c r="I96" s="9">
        <v>9</v>
      </c>
      <c r="J96" s="9">
        <v>11</v>
      </c>
      <c r="K96" s="9">
        <v>14</v>
      </c>
      <c r="L96" s="9">
        <v>8</v>
      </c>
      <c r="M96" s="9">
        <v>6</v>
      </c>
      <c r="N96" s="9">
        <v>11</v>
      </c>
      <c r="O96" s="9">
        <v>10</v>
      </c>
      <c r="P96" s="9">
        <v>4</v>
      </c>
      <c r="Q96" s="9">
        <v>6</v>
      </c>
      <c r="R96" s="9">
        <v>13</v>
      </c>
      <c r="S96" s="9">
        <v>9</v>
      </c>
      <c r="T96" s="9">
        <v>10</v>
      </c>
      <c r="U96" s="9">
        <v>6</v>
      </c>
      <c r="V96" s="9">
        <v>7</v>
      </c>
      <c r="W96" s="14">
        <v>15</v>
      </c>
      <c r="X96" s="14">
        <v>8</v>
      </c>
      <c r="Y96" s="14">
        <v>4</v>
      </c>
      <c r="Z96" s="14">
        <v>9</v>
      </c>
      <c r="AA96" s="14">
        <v>5</v>
      </c>
      <c r="AB96" s="14">
        <v>9</v>
      </c>
      <c r="AC96" s="14">
        <v>6</v>
      </c>
      <c r="AD96" s="14">
        <v>11</v>
      </c>
      <c r="AE96" s="14">
        <v>5</v>
      </c>
      <c r="AF96" s="14">
        <v>13</v>
      </c>
      <c r="AG96" s="14">
        <v>20</v>
      </c>
      <c r="AH96" s="14">
        <v>15</v>
      </c>
      <c r="AI96" s="14">
        <v>18</v>
      </c>
      <c r="AJ96" s="14">
        <v>16</v>
      </c>
      <c r="AK96" s="14">
        <v>12</v>
      </c>
      <c r="AL96" s="14">
        <v>20</v>
      </c>
      <c r="AM96" s="14">
        <v>10</v>
      </c>
      <c r="AN96" s="14">
        <v>20</v>
      </c>
      <c r="AO96" s="14">
        <v>17</v>
      </c>
      <c r="AP96" s="14">
        <v>19</v>
      </c>
      <c r="AQ96" s="14">
        <v>21</v>
      </c>
      <c r="AR96" s="14">
        <v>12</v>
      </c>
      <c r="AS96" s="14">
        <v>16</v>
      </c>
      <c r="AT96" s="52">
        <v>16</v>
      </c>
      <c r="AU96" s="52">
        <v>23</v>
      </c>
      <c r="AV96" s="52">
        <v>16</v>
      </c>
      <c r="AW96" s="52">
        <f t="shared" ref="AW96:AZ96" si="26">SUM(AW97:AW103)</f>
        <v>13</v>
      </c>
      <c r="AX96" s="52">
        <f t="shared" si="26"/>
        <v>11</v>
      </c>
      <c r="AY96" s="52">
        <f t="shared" si="26"/>
        <v>12</v>
      </c>
      <c r="AZ96" s="52">
        <f t="shared" si="26"/>
        <v>16</v>
      </c>
      <c r="BA96" s="52">
        <f t="shared" ref="BA96:BB96" si="27">SUM(BA97:BA103)</f>
        <v>17</v>
      </c>
      <c r="BB96" s="52">
        <f t="shared" si="27"/>
        <v>12</v>
      </c>
    </row>
    <row r="97" spans="1:54" s="52" customFormat="1" ht="12.75" x14ac:dyDescent="0.2">
      <c r="A97" s="52" t="s">
        <v>241</v>
      </c>
      <c r="B97" s="52" t="s">
        <v>533</v>
      </c>
      <c r="C97" s="80"/>
      <c r="D97" s="202"/>
      <c r="E97" s="88"/>
      <c r="F97" s="103" t="s">
        <v>359</v>
      </c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6"/>
      <c r="X97" s="86"/>
      <c r="Y97" s="86"/>
      <c r="Z97" s="86"/>
      <c r="AA97" s="86">
        <v>1</v>
      </c>
      <c r="AB97" s="86">
        <v>0</v>
      </c>
      <c r="AC97" s="86">
        <v>0</v>
      </c>
      <c r="AD97" s="86"/>
      <c r="AE97" s="86"/>
      <c r="AF97" s="86">
        <v>1</v>
      </c>
      <c r="AG97" s="86">
        <v>0</v>
      </c>
      <c r="AH97" s="86">
        <v>1</v>
      </c>
      <c r="AI97" s="86">
        <v>0</v>
      </c>
      <c r="AJ97" s="86">
        <v>0</v>
      </c>
      <c r="AK97" s="86">
        <v>1</v>
      </c>
      <c r="AL97" s="86">
        <v>3</v>
      </c>
      <c r="AM97" s="86">
        <v>2</v>
      </c>
      <c r="AN97" s="86">
        <v>2</v>
      </c>
      <c r="AO97" s="86">
        <v>3</v>
      </c>
      <c r="AP97" s="86">
        <v>2</v>
      </c>
      <c r="AQ97" s="86">
        <v>3</v>
      </c>
      <c r="AR97" s="86">
        <v>2</v>
      </c>
      <c r="AS97" s="86">
        <v>1</v>
      </c>
      <c r="AT97" s="96">
        <v>0</v>
      </c>
      <c r="AU97" s="96">
        <v>1</v>
      </c>
      <c r="AV97" s="96">
        <v>1</v>
      </c>
      <c r="AW97" s="96">
        <v>0</v>
      </c>
      <c r="AX97" s="96">
        <v>0</v>
      </c>
      <c r="AY97" s="96">
        <v>2</v>
      </c>
      <c r="AZ97" s="96">
        <v>2</v>
      </c>
      <c r="BA97" s="96">
        <v>4</v>
      </c>
      <c r="BB97" s="96">
        <v>4</v>
      </c>
    </row>
    <row r="98" spans="1:54" s="52" customFormat="1" ht="12.75" x14ac:dyDescent="0.2">
      <c r="A98" s="52" t="s">
        <v>241</v>
      </c>
      <c r="B98" s="52" t="s">
        <v>369</v>
      </c>
      <c r="C98" s="80"/>
      <c r="D98" s="202"/>
      <c r="E98" s="88"/>
      <c r="F98" s="104" t="s">
        <v>78</v>
      </c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6"/>
      <c r="X98" s="86"/>
      <c r="Y98" s="86"/>
      <c r="Z98" s="86"/>
      <c r="AA98" s="86">
        <v>1</v>
      </c>
      <c r="AB98" s="86">
        <v>2</v>
      </c>
      <c r="AC98" s="86">
        <v>0</v>
      </c>
      <c r="AD98" s="86">
        <v>2</v>
      </c>
      <c r="AE98" s="86">
        <v>0</v>
      </c>
      <c r="AF98" s="86">
        <v>4</v>
      </c>
      <c r="AG98" s="86">
        <v>8</v>
      </c>
      <c r="AH98" s="86">
        <v>4</v>
      </c>
      <c r="AI98" s="86">
        <v>2</v>
      </c>
      <c r="AJ98" s="86">
        <v>4</v>
      </c>
      <c r="AK98" s="86">
        <v>6</v>
      </c>
      <c r="AL98" s="86">
        <v>6</v>
      </c>
      <c r="AM98" s="86">
        <v>2</v>
      </c>
      <c r="AN98" s="86">
        <v>1</v>
      </c>
      <c r="AO98" s="86">
        <v>2</v>
      </c>
      <c r="AP98" s="86">
        <v>1</v>
      </c>
      <c r="AQ98" s="86">
        <v>7</v>
      </c>
      <c r="AR98" s="86">
        <v>1</v>
      </c>
      <c r="AS98" s="86">
        <v>5</v>
      </c>
      <c r="AT98" s="96">
        <v>5</v>
      </c>
      <c r="AU98" s="96">
        <v>7</v>
      </c>
      <c r="AV98" s="96">
        <v>4</v>
      </c>
      <c r="AW98" s="96">
        <v>2</v>
      </c>
      <c r="AX98" s="96">
        <v>4</v>
      </c>
      <c r="AY98" s="96">
        <v>3</v>
      </c>
      <c r="AZ98" s="96">
        <v>5</v>
      </c>
      <c r="BA98" s="96">
        <v>2</v>
      </c>
      <c r="BB98" s="96">
        <v>2</v>
      </c>
    </row>
    <row r="99" spans="1:54" s="52" customFormat="1" ht="12.75" x14ac:dyDescent="0.2">
      <c r="A99" s="52" t="s">
        <v>241</v>
      </c>
      <c r="B99" s="52" t="s">
        <v>369</v>
      </c>
      <c r="C99" s="80"/>
      <c r="D99" s="202"/>
      <c r="E99" s="88"/>
      <c r="F99" s="104" t="s">
        <v>79</v>
      </c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6"/>
      <c r="X99" s="86"/>
      <c r="Y99" s="86"/>
      <c r="Z99" s="86"/>
      <c r="AA99" s="86">
        <v>1</v>
      </c>
      <c r="AB99" s="86">
        <v>3</v>
      </c>
      <c r="AC99" s="86">
        <v>0</v>
      </c>
      <c r="AD99" s="86">
        <v>3</v>
      </c>
      <c r="AE99" s="86">
        <v>1</v>
      </c>
      <c r="AF99" s="86">
        <v>1</v>
      </c>
      <c r="AG99" s="86">
        <v>3</v>
      </c>
      <c r="AH99" s="86">
        <v>6</v>
      </c>
      <c r="AI99" s="86">
        <v>5</v>
      </c>
      <c r="AJ99" s="86">
        <v>8</v>
      </c>
      <c r="AK99" s="86">
        <v>3</v>
      </c>
      <c r="AL99" s="86">
        <v>0</v>
      </c>
      <c r="AM99" s="86">
        <v>2</v>
      </c>
      <c r="AN99" s="86">
        <v>4</v>
      </c>
      <c r="AO99" s="86">
        <v>3</v>
      </c>
      <c r="AP99" s="86">
        <v>4</v>
      </c>
      <c r="AQ99" s="86">
        <v>5</v>
      </c>
      <c r="AR99" s="86">
        <v>2</v>
      </c>
      <c r="AS99" s="86">
        <v>4</v>
      </c>
      <c r="AT99" s="96">
        <v>3</v>
      </c>
      <c r="AU99" s="96">
        <v>5</v>
      </c>
      <c r="AV99" s="96">
        <v>3</v>
      </c>
      <c r="AW99" s="96">
        <v>3</v>
      </c>
      <c r="AX99" s="96">
        <v>2</v>
      </c>
      <c r="AY99" s="96">
        <v>1</v>
      </c>
      <c r="AZ99" s="96">
        <v>2</v>
      </c>
      <c r="BA99" s="96">
        <v>1</v>
      </c>
      <c r="BB99" s="96">
        <v>3</v>
      </c>
    </row>
    <row r="100" spans="1:54" s="52" customFormat="1" ht="12.75" x14ac:dyDescent="0.2">
      <c r="A100" s="52" t="s">
        <v>241</v>
      </c>
      <c r="B100" s="52" t="s">
        <v>369</v>
      </c>
      <c r="C100" s="80"/>
      <c r="D100" s="202"/>
      <c r="E100" s="88"/>
      <c r="F100" s="103" t="s">
        <v>80</v>
      </c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>
        <v>3</v>
      </c>
      <c r="AM100" s="86">
        <v>0</v>
      </c>
      <c r="AN100" s="86">
        <v>1</v>
      </c>
      <c r="AO100" s="86">
        <v>2</v>
      </c>
      <c r="AP100" s="86">
        <v>1</v>
      </c>
      <c r="AQ100" s="86">
        <v>1</v>
      </c>
      <c r="AR100" s="86">
        <v>3</v>
      </c>
      <c r="AS100" s="86">
        <v>2</v>
      </c>
      <c r="AT100" s="96">
        <v>1</v>
      </c>
      <c r="AU100" s="96">
        <v>2</v>
      </c>
      <c r="AV100" s="96">
        <v>0</v>
      </c>
      <c r="AW100" s="96">
        <v>0</v>
      </c>
      <c r="AX100" s="96">
        <v>0</v>
      </c>
      <c r="AY100" s="108"/>
      <c r="AZ100" s="108"/>
      <c r="BA100" s="108"/>
      <c r="BB100" s="108"/>
    </row>
    <row r="101" spans="1:54" s="52" customFormat="1" ht="12.4" customHeight="1" x14ac:dyDescent="0.2">
      <c r="A101" s="52" t="s">
        <v>241</v>
      </c>
      <c r="B101" s="52" t="s">
        <v>369</v>
      </c>
      <c r="C101" s="80"/>
      <c r="D101" s="202"/>
      <c r="E101" s="88"/>
      <c r="F101" s="104" t="s">
        <v>81</v>
      </c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>
        <v>0</v>
      </c>
      <c r="AH101" s="86">
        <v>0</v>
      </c>
      <c r="AI101" s="86">
        <v>0</v>
      </c>
      <c r="AJ101" s="86">
        <v>1</v>
      </c>
      <c r="AK101" s="86">
        <v>0</v>
      </c>
      <c r="AL101" s="86">
        <v>0</v>
      </c>
      <c r="AM101" s="86">
        <v>0</v>
      </c>
      <c r="AN101" s="105" t="s">
        <v>21</v>
      </c>
      <c r="AO101" s="105"/>
      <c r="AP101" s="105"/>
      <c r="AQ101" s="105"/>
      <c r="AR101" s="105"/>
      <c r="AS101" s="105"/>
    </row>
    <row r="102" spans="1:54" s="52" customFormat="1" ht="12.75" hidden="1" x14ac:dyDescent="0.2">
      <c r="A102" s="52" t="s">
        <v>241</v>
      </c>
      <c r="B102" s="52" t="s">
        <v>369</v>
      </c>
      <c r="C102" s="81"/>
      <c r="D102" s="205"/>
      <c r="E102" s="86"/>
      <c r="F102" s="87" t="s">
        <v>64</v>
      </c>
      <c r="G102" s="86"/>
      <c r="H102" s="86"/>
      <c r="I102" s="86"/>
      <c r="J102" s="86"/>
      <c r="K102" s="86"/>
      <c r="L102" s="86"/>
      <c r="M102" s="86"/>
      <c r="N102" s="86"/>
      <c r="O102" s="86"/>
      <c r="P102" s="86"/>
      <c r="Q102" s="88">
        <v>0</v>
      </c>
      <c r="R102" s="88">
        <v>1</v>
      </c>
      <c r="S102" s="88">
        <v>0</v>
      </c>
      <c r="T102" s="88">
        <v>1</v>
      </c>
      <c r="U102" s="88">
        <v>1</v>
      </c>
      <c r="V102" s="86">
        <v>0</v>
      </c>
      <c r="W102" s="86">
        <v>2</v>
      </c>
      <c r="X102" s="86">
        <v>0</v>
      </c>
      <c r="Y102" s="86">
        <v>0</v>
      </c>
      <c r="Z102" s="86">
        <v>0</v>
      </c>
      <c r="AA102" s="86">
        <v>0</v>
      </c>
      <c r="AB102" s="86">
        <v>0</v>
      </c>
      <c r="AC102" s="86">
        <v>0</v>
      </c>
      <c r="AD102" s="86" t="s">
        <v>21</v>
      </c>
      <c r="AE102" s="86" t="s">
        <v>21</v>
      </c>
      <c r="AF102" s="86" t="s">
        <v>21</v>
      </c>
      <c r="AG102" s="105" t="s">
        <v>21</v>
      </c>
      <c r="AH102" s="105" t="s">
        <v>21</v>
      </c>
      <c r="AI102" s="105" t="s">
        <v>21</v>
      </c>
      <c r="AJ102" s="105" t="s">
        <v>21</v>
      </c>
      <c r="AK102" s="105" t="s">
        <v>21</v>
      </c>
      <c r="AL102" s="105" t="s">
        <v>21</v>
      </c>
      <c r="AM102" s="105" t="s">
        <v>21</v>
      </c>
      <c r="AN102" s="105" t="s">
        <v>21</v>
      </c>
      <c r="AO102" s="105"/>
      <c r="AP102" s="105"/>
      <c r="AQ102" s="105"/>
      <c r="AR102" s="105"/>
      <c r="AS102" s="105"/>
    </row>
    <row r="103" spans="1:54" s="52" customFormat="1" ht="12.4" customHeight="1" x14ac:dyDescent="0.2">
      <c r="A103" s="52" t="s">
        <v>241</v>
      </c>
      <c r="B103" s="52" t="s">
        <v>369</v>
      </c>
      <c r="C103" s="80"/>
      <c r="D103" s="202"/>
      <c r="E103" s="88"/>
      <c r="F103" s="104" t="s">
        <v>82</v>
      </c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6"/>
      <c r="X103" s="86"/>
      <c r="Y103" s="86"/>
      <c r="Z103" s="86"/>
      <c r="AA103" s="86">
        <v>2</v>
      </c>
      <c r="AB103" s="86">
        <v>4</v>
      </c>
      <c r="AC103" s="86">
        <v>6</v>
      </c>
      <c r="AD103" s="86">
        <v>6</v>
      </c>
      <c r="AE103" s="86">
        <v>4</v>
      </c>
      <c r="AF103" s="86">
        <v>7</v>
      </c>
      <c r="AG103" s="86">
        <v>9</v>
      </c>
      <c r="AH103" s="86">
        <v>4</v>
      </c>
      <c r="AI103" s="86">
        <v>11</v>
      </c>
      <c r="AJ103" s="86">
        <v>3</v>
      </c>
      <c r="AK103" s="86">
        <v>2</v>
      </c>
      <c r="AL103" s="86">
        <v>8</v>
      </c>
      <c r="AM103" s="86">
        <v>4</v>
      </c>
      <c r="AN103" s="86">
        <v>12</v>
      </c>
      <c r="AO103" s="86">
        <v>7</v>
      </c>
      <c r="AP103" s="86">
        <v>11</v>
      </c>
      <c r="AQ103" s="86">
        <v>5</v>
      </c>
      <c r="AR103" s="86">
        <v>4</v>
      </c>
      <c r="AS103" s="86">
        <v>4</v>
      </c>
      <c r="AT103" s="96">
        <v>7</v>
      </c>
      <c r="AU103" s="96">
        <v>8</v>
      </c>
      <c r="AV103" s="96">
        <v>8</v>
      </c>
      <c r="AW103" s="96">
        <v>8</v>
      </c>
      <c r="AX103" s="96">
        <v>5</v>
      </c>
      <c r="AY103" s="96">
        <v>6</v>
      </c>
      <c r="AZ103" s="96">
        <v>7</v>
      </c>
      <c r="BA103" s="96">
        <v>10</v>
      </c>
      <c r="BB103" s="96">
        <v>3</v>
      </c>
    </row>
    <row r="104" spans="1:54" s="28" customFormat="1" ht="15" x14ac:dyDescent="0.25">
      <c r="A104" s="28" t="s">
        <v>262</v>
      </c>
      <c r="B104" s="28" t="s">
        <v>21</v>
      </c>
      <c r="C104" s="29" t="s">
        <v>108</v>
      </c>
      <c r="D104" s="33"/>
      <c r="E104" s="30"/>
      <c r="F104" s="31" t="s">
        <v>21</v>
      </c>
      <c r="G104" s="32">
        <v>320</v>
      </c>
      <c r="H104" s="32">
        <v>272</v>
      </c>
      <c r="I104" s="32">
        <v>291</v>
      </c>
      <c r="J104" s="32">
        <v>318</v>
      </c>
      <c r="K104" s="32">
        <v>335</v>
      </c>
      <c r="L104" s="32">
        <v>372</v>
      </c>
      <c r="M104" s="32">
        <v>366</v>
      </c>
      <c r="N104" s="32">
        <v>401</v>
      </c>
      <c r="O104" s="32">
        <v>420</v>
      </c>
      <c r="P104" s="32">
        <v>406</v>
      </c>
      <c r="Q104" s="32">
        <v>417</v>
      </c>
      <c r="R104" s="32">
        <v>381</v>
      </c>
      <c r="S104" s="32">
        <v>381</v>
      </c>
      <c r="T104" s="32">
        <v>405</v>
      </c>
      <c r="U104" s="32">
        <v>374</v>
      </c>
      <c r="V104" s="32">
        <v>364</v>
      </c>
      <c r="W104" s="32">
        <v>282</v>
      </c>
      <c r="X104" s="32">
        <v>265</v>
      </c>
      <c r="Y104" s="32">
        <v>239</v>
      </c>
      <c r="Z104" s="32">
        <v>197</v>
      </c>
      <c r="AA104" s="32">
        <v>243</v>
      </c>
      <c r="AB104" s="32">
        <v>261</v>
      </c>
      <c r="AC104" s="32">
        <v>319</v>
      </c>
      <c r="AD104" s="32">
        <v>392</v>
      </c>
      <c r="AE104" s="32">
        <v>445</v>
      </c>
      <c r="AF104" s="32">
        <v>465</v>
      </c>
      <c r="AG104" s="32">
        <v>469</v>
      </c>
      <c r="AH104" s="32">
        <v>482</v>
      </c>
      <c r="AI104" s="32">
        <v>415</v>
      </c>
      <c r="AJ104" s="32">
        <v>457</v>
      </c>
      <c r="AK104" s="32">
        <v>396</v>
      </c>
      <c r="AL104" s="32">
        <v>426</v>
      </c>
      <c r="AM104" s="32">
        <v>428</v>
      </c>
      <c r="AN104" s="32">
        <v>453</v>
      </c>
      <c r="AO104" s="32">
        <v>448</v>
      </c>
      <c r="AP104" s="32">
        <v>384</v>
      </c>
      <c r="AQ104" s="32">
        <v>441</v>
      </c>
      <c r="AR104" s="32">
        <v>412</v>
      </c>
      <c r="AS104" s="32">
        <v>401</v>
      </c>
      <c r="AT104" s="32">
        <v>465</v>
      </c>
      <c r="AU104" s="32">
        <v>512</v>
      </c>
      <c r="AV104" s="32">
        <v>453</v>
      </c>
      <c r="AW104" s="32">
        <f t="shared" ref="AW104:AZ104" si="28">SUM(AW105:AW106,AW130,AW133)</f>
        <v>447</v>
      </c>
      <c r="AX104" s="32">
        <f t="shared" si="28"/>
        <v>378</v>
      </c>
      <c r="AY104" s="32">
        <f t="shared" si="28"/>
        <v>395</v>
      </c>
      <c r="AZ104" s="32">
        <f t="shared" si="28"/>
        <v>351</v>
      </c>
      <c r="BA104" s="32">
        <f t="shared" ref="BA104:BB104" si="29">SUM(BA105:BA106,BA130,BA133)</f>
        <v>373</v>
      </c>
      <c r="BB104" s="32">
        <f t="shared" si="29"/>
        <v>397</v>
      </c>
    </row>
    <row r="105" spans="1:54" s="52" customFormat="1" ht="12.75" x14ac:dyDescent="0.2">
      <c r="A105" s="52" t="s">
        <v>262</v>
      </c>
      <c r="B105" s="52" t="s">
        <v>263</v>
      </c>
      <c r="C105" s="80" t="s">
        <v>266</v>
      </c>
      <c r="D105" s="202" t="s">
        <v>116</v>
      </c>
      <c r="E105" s="9" t="s">
        <v>117</v>
      </c>
      <c r="F105" s="55"/>
      <c r="G105" s="9" t="s">
        <v>21</v>
      </c>
      <c r="H105" s="9" t="s">
        <v>21</v>
      </c>
      <c r="I105" s="9" t="s">
        <v>21</v>
      </c>
      <c r="J105" s="9" t="s">
        <v>21</v>
      </c>
      <c r="K105" s="9">
        <v>14</v>
      </c>
      <c r="L105" s="9">
        <v>32</v>
      </c>
      <c r="M105" s="9">
        <v>51</v>
      </c>
      <c r="N105" s="9">
        <v>61</v>
      </c>
      <c r="O105" s="9">
        <v>57</v>
      </c>
      <c r="P105" s="9">
        <v>42</v>
      </c>
      <c r="Q105" s="9">
        <v>71</v>
      </c>
      <c r="R105" s="9">
        <v>46</v>
      </c>
      <c r="S105" s="9">
        <v>60</v>
      </c>
      <c r="T105" s="9">
        <v>61</v>
      </c>
      <c r="U105" s="9">
        <v>63</v>
      </c>
      <c r="V105" s="14">
        <v>76</v>
      </c>
      <c r="W105" s="14">
        <v>38</v>
      </c>
      <c r="X105" s="14">
        <v>50</v>
      </c>
      <c r="Y105" s="14">
        <v>34</v>
      </c>
      <c r="Z105" s="14">
        <v>50</v>
      </c>
      <c r="AA105" s="14">
        <v>50</v>
      </c>
      <c r="AB105" s="14">
        <v>47</v>
      </c>
      <c r="AC105" s="14">
        <v>58</v>
      </c>
      <c r="AD105" s="14">
        <v>49</v>
      </c>
      <c r="AE105" s="14">
        <v>58</v>
      </c>
      <c r="AF105" s="14">
        <v>50</v>
      </c>
      <c r="AG105" s="14">
        <v>60</v>
      </c>
      <c r="AH105" s="14">
        <v>64</v>
      </c>
      <c r="AI105" s="14">
        <v>65</v>
      </c>
      <c r="AJ105" s="14">
        <v>84</v>
      </c>
      <c r="AK105" s="14">
        <v>86</v>
      </c>
      <c r="AL105" s="14">
        <v>80</v>
      </c>
      <c r="AM105" s="14">
        <v>101</v>
      </c>
      <c r="AN105" s="14">
        <v>102</v>
      </c>
      <c r="AO105" s="14">
        <v>100</v>
      </c>
      <c r="AP105" s="14">
        <v>101</v>
      </c>
      <c r="AQ105" s="14">
        <v>112</v>
      </c>
      <c r="AR105" s="14">
        <v>86</v>
      </c>
      <c r="AS105" s="14">
        <v>86</v>
      </c>
      <c r="AT105" s="52">
        <v>78</v>
      </c>
      <c r="AU105" s="52">
        <v>97</v>
      </c>
      <c r="AV105" s="52">
        <v>96</v>
      </c>
      <c r="AW105" s="52">
        <v>83</v>
      </c>
      <c r="AX105" s="52">
        <v>77</v>
      </c>
      <c r="AY105" s="52">
        <v>77</v>
      </c>
      <c r="AZ105" s="52">
        <v>51</v>
      </c>
      <c r="BA105" s="52">
        <v>59</v>
      </c>
      <c r="BB105" s="52">
        <v>68</v>
      </c>
    </row>
    <row r="106" spans="1:54" s="52" customFormat="1" ht="12.75" x14ac:dyDescent="0.2">
      <c r="A106" s="52" t="s">
        <v>262</v>
      </c>
      <c r="B106" s="52" t="s">
        <v>264</v>
      </c>
      <c r="C106" s="80" t="s">
        <v>108</v>
      </c>
      <c r="D106" s="202" t="s">
        <v>109</v>
      </c>
      <c r="E106" s="9" t="s">
        <v>110</v>
      </c>
      <c r="F106" s="55"/>
      <c r="G106" s="9">
        <v>312</v>
      </c>
      <c r="H106" s="9">
        <v>268</v>
      </c>
      <c r="I106" s="9">
        <v>282</v>
      </c>
      <c r="J106" s="9">
        <v>315</v>
      </c>
      <c r="K106" s="9">
        <v>318</v>
      </c>
      <c r="L106" s="9">
        <v>331</v>
      </c>
      <c r="M106" s="9">
        <v>312</v>
      </c>
      <c r="N106" s="9">
        <v>328</v>
      </c>
      <c r="O106" s="9">
        <v>353</v>
      </c>
      <c r="P106" s="9">
        <v>354</v>
      </c>
      <c r="Q106" s="9">
        <v>332</v>
      </c>
      <c r="R106" s="9">
        <v>320</v>
      </c>
      <c r="S106" s="9">
        <v>314</v>
      </c>
      <c r="T106" s="9">
        <v>339</v>
      </c>
      <c r="U106" s="9">
        <v>302</v>
      </c>
      <c r="V106" s="9">
        <v>285</v>
      </c>
      <c r="W106" s="14">
        <v>236</v>
      </c>
      <c r="X106" s="14">
        <v>208</v>
      </c>
      <c r="Y106" s="14">
        <v>202</v>
      </c>
      <c r="Z106" s="14">
        <v>142</v>
      </c>
      <c r="AA106" s="14">
        <v>182</v>
      </c>
      <c r="AB106" s="14">
        <v>178</v>
      </c>
      <c r="AC106" s="14">
        <v>184</v>
      </c>
      <c r="AD106" s="14">
        <v>236</v>
      </c>
      <c r="AE106" s="14">
        <v>246</v>
      </c>
      <c r="AF106" s="14">
        <v>273</v>
      </c>
      <c r="AG106" s="14">
        <v>273</v>
      </c>
      <c r="AH106" s="14">
        <v>286</v>
      </c>
      <c r="AI106" s="14">
        <v>279</v>
      </c>
      <c r="AJ106" s="14">
        <v>295</v>
      </c>
      <c r="AK106" s="14">
        <v>234</v>
      </c>
      <c r="AL106" s="14">
        <v>262</v>
      </c>
      <c r="AM106" s="14">
        <v>251</v>
      </c>
      <c r="AN106" s="14">
        <v>258</v>
      </c>
      <c r="AO106" s="14">
        <v>257</v>
      </c>
      <c r="AP106" s="14">
        <v>203</v>
      </c>
      <c r="AQ106" s="14">
        <v>228</v>
      </c>
      <c r="AR106" s="14">
        <v>248</v>
      </c>
      <c r="AS106" s="14">
        <v>210</v>
      </c>
      <c r="AT106" s="52">
        <v>272</v>
      </c>
      <c r="AU106" s="52">
        <v>295</v>
      </c>
      <c r="AV106" s="52">
        <v>233</v>
      </c>
      <c r="AW106" s="52">
        <f>SUM(AW107:AW124)</f>
        <v>242</v>
      </c>
      <c r="AX106" s="52">
        <f>SUM(AX107:AX124)</f>
        <v>245</v>
      </c>
      <c r="AY106" s="52">
        <f>SUM(AY107:AY128)</f>
        <v>300</v>
      </c>
      <c r="AZ106" s="52">
        <f>SUM(AZ107:AZ128)</f>
        <v>297</v>
      </c>
      <c r="BA106" s="52">
        <f>SUM(BA107:BA128)</f>
        <v>313</v>
      </c>
      <c r="BB106" s="52">
        <f>SUM(BB107:BB128)</f>
        <v>328</v>
      </c>
    </row>
    <row r="107" spans="1:54" s="52" customFormat="1" ht="12.75" x14ac:dyDescent="0.2">
      <c r="A107" s="52" t="s">
        <v>262</v>
      </c>
      <c r="B107" s="52" t="s">
        <v>534</v>
      </c>
      <c r="C107" s="81"/>
      <c r="D107" s="205"/>
      <c r="E107" s="86"/>
      <c r="F107" s="87" t="s">
        <v>359</v>
      </c>
      <c r="G107" s="88">
        <v>7</v>
      </c>
      <c r="H107" s="88">
        <v>5</v>
      </c>
      <c r="I107" s="88">
        <v>8</v>
      </c>
      <c r="J107" s="88">
        <v>0</v>
      </c>
      <c r="K107" s="88">
        <v>3</v>
      </c>
      <c r="L107" s="88">
        <v>2</v>
      </c>
      <c r="M107" s="88">
        <v>2</v>
      </c>
      <c r="N107" s="88">
        <v>3</v>
      </c>
      <c r="O107" s="88">
        <v>4</v>
      </c>
      <c r="P107" s="88">
        <v>2</v>
      </c>
      <c r="Q107" s="88">
        <v>4</v>
      </c>
      <c r="R107" s="88">
        <v>3</v>
      </c>
      <c r="S107" s="88">
        <v>3</v>
      </c>
      <c r="T107" s="88">
        <v>5</v>
      </c>
      <c r="U107" s="88">
        <v>0</v>
      </c>
      <c r="V107" s="86">
        <v>9</v>
      </c>
      <c r="W107" s="86">
        <v>8</v>
      </c>
      <c r="X107" s="86">
        <v>15</v>
      </c>
      <c r="Y107" s="86">
        <v>11</v>
      </c>
      <c r="Z107" s="86">
        <v>8</v>
      </c>
      <c r="AA107" s="86">
        <v>9</v>
      </c>
      <c r="AB107" s="86">
        <v>6</v>
      </c>
      <c r="AC107" s="86">
        <v>6</v>
      </c>
      <c r="AD107" s="86">
        <v>10</v>
      </c>
      <c r="AE107" s="86">
        <v>12</v>
      </c>
      <c r="AF107" s="86">
        <v>13</v>
      </c>
      <c r="AG107" s="86">
        <v>16</v>
      </c>
      <c r="AH107" s="86">
        <v>15</v>
      </c>
      <c r="AI107" s="86">
        <v>21</v>
      </c>
      <c r="AJ107" s="86">
        <v>19</v>
      </c>
      <c r="AK107" s="86">
        <v>21</v>
      </c>
      <c r="AL107" s="86">
        <v>25</v>
      </c>
      <c r="AM107" s="86">
        <v>29</v>
      </c>
      <c r="AN107" s="86">
        <v>30</v>
      </c>
      <c r="AO107" s="86">
        <v>32</v>
      </c>
      <c r="AP107" s="86">
        <v>14</v>
      </c>
      <c r="AQ107" s="86">
        <v>19</v>
      </c>
      <c r="AR107" s="86">
        <v>12</v>
      </c>
      <c r="AS107" s="86">
        <v>13</v>
      </c>
      <c r="AT107" s="96">
        <v>30</v>
      </c>
      <c r="AU107" s="96">
        <v>25</v>
      </c>
      <c r="AV107" s="96">
        <v>23</v>
      </c>
      <c r="AW107" s="96">
        <v>20</v>
      </c>
      <c r="AX107" s="96">
        <v>19</v>
      </c>
      <c r="AY107" s="96">
        <v>21</v>
      </c>
      <c r="AZ107" s="96">
        <v>35</v>
      </c>
      <c r="BA107" s="96">
        <v>52</v>
      </c>
      <c r="BB107" s="96">
        <v>59</v>
      </c>
    </row>
    <row r="108" spans="1:54" s="52" customFormat="1" ht="12.75" x14ac:dyDescent="0.2">
      <c r="A108" s="52" t="s">
        <v>262</v>
      </c>
      <c r="B108" s="52" t="s">
        <v>370</v>
      </c>
      <c r="C108" s="80"/>
      <c r="D108" s="202"/>
      <c r="E108" s="88"/>
      <c r="F108" s="101" t="s">
        <v>340</v>
      </c>
      <c r="G108" s="102">
        <v>12</v>
      </c>
      <c r="H108" s="102">
        <v>3</v>
      </c>
      <c r="I108" s="102">
        <v>8</v>
      </c>
      <c r="J108" s="102">
        <v>10</v>
      </c>
      <c r="K108" s="102">
        <v>9</v>
      </c>
      <c r="L108" s="102">
        <v>6</v>
      </c>
      <c r="M108" s="102">
        <v>24</v>
      </c>
      <c r="N108" s="102">
        <v>10</v>
      </c>
      <c r="O108" s="102">
        <v>10</v>
      </c>
      <c r="P108" s="102">
        <v>9</v>
      </c>
      <c r="Q108" s="102">
        <v>1</v>
      </c>
      <c r="R108" s="102">
        <v>2</v>
      </c>
      <c r="S108" s="102">
        <v>2</v>
      </c>
      <c r="T108" s="102">
        <v>0</v>
      </c>
      <c r="U108" s="102">
        <v>3</v>
      </c>
      <c r="V108" s="96">
        <v>0</v>
      </c>
      <c r="W108" s="96">
        <v>0</v>
      </c>
      <c r="X108" s="96">
        <v>0</v>
      </c>
      <c r="Y108" s="96">
        <v>0</v>
      </c>
      <c r="Z108" s="96">
        <v>0</v>
      </c>
      <c r="AA108" s="96">
        <v>1</v>
      </c>
      <c r="AB108" s="96">
        <v>0</v>
      </c>
      <c r="AC108" s="96">
        <v>0</v>
      </c>
      <c r="AD108" s="96">
        <v>1</v>
      </c>
      <c r="AE108" s="96">
        <v>0</v>
      </c>
      <c r="AF108" s="96">
        <v>0</v>
      </c>
      <c r="AG108" s="96">
        <v>0</v>
      </c>
      <c r="AH108" s="96">
        <v>0</v>
      </c>
      <c r="AI108" s="96">
        <v>0</v>
      </c>
      <c r="AJ108" s="96">
        <v>0</v>
      </c>
      <c r="AK108" s="96">
        <v>0</v>
      </c>
      <c r="AL108" s="96">
        <v>0</v>
      </c>
      <c r="AM108" s="96">
        <v>0</v>
      </c>
      <c r="AN108" s="105"/>
      <c r="AO108" s="105"/>
      <c r="AP108" s="105"/>
      <c r="AQ108" s="105"/>
      <c r="AR108" s="105"/>
      <c r="AS108" s="105"/>
    </row>
    <row r="109" spans="1:54" s="52" customFormat="1" ht="12.75" x14ac:dyDescent="0.2">
      <c r="A109" s="52" t="s">
        <v>262</v>
      </c>
      <c r="B109" s="52" t="s">
        <v>370</v>
      </c>
      <c r="C109" s="80"/>
      <c r="D109" s="202"/>
      <c r="E109" s="88"/>
      <c r="F109" s="101" t="s">
        <v>341</v>
      </c>
      <c r="G109" s="102">
        <v>113</v>
      </c>
      <c r="H109" s="102">
        <v>88</v>
      </c>
      <c r="I109" s="102">
        <v>78</v>
      </c>
      <c r="J109" s="102">
        <v>76</v>
      </c>
      <c r="K109" s="102">
        <v>74</v>
      </c>
      <c r="L109" s="102">
        <v>53</v>
      </c>
      <c r="M109" s="102">
        <v>19</v>
      </c>
      <c r="N109" s="102">
        <v>10</v>
      </c>
      <c r="O109" s="102">
        <v>2</v>
      </c>
      <c r="P109" s="102">
        <v>1</v>
      </c>
      <c r="Q109" s="102">
        <v>2</v>
      </c>
      <c r="R109" s="102">
        <v>1</v>
      </c>
      <c r="S109" s="102">
        <v>1</v>
      </c>
      <c r="T109" s="102">
        <v>1</v>
      </c>
      <c r="U109" s="102">
        <v>0</v>
      </c>
      <c r="V109" s="96">
        <v>1</v>
      </c>
      <c r="W109" s="96">
        <v>2</v>
      </c>
      <c r="X109" s="96">
        <v>1</v>
      </c>
      <c r="Y109" s="96">
        <v>1</v>
      </c>
      <c r="Z109" s="96">
        <v>0</v>
      </c>
      <c r="AA109" s="96">
        <v>0</v>
      </c>
      <c r="AB109" s="96">
        <v>1</v>
      </c>
      <c r="AC109" s="96">
        <v>0</v>
      </c>
      <c r="AD109" s="96">
        <v>0</v>
      </c>
      <c r="AE109" s="96">
        <v>0</v>
      </c>
      <c r="AF109" s="96">
        <v>0</v>
      </c>
      <c r="AG109" s="96">
        <v>0</v>
      </c>
      <c r="AH109" s="96">
        <v>0</v>
      </c>
      <c r="AI109" s="96">
        <v>0</v>
      </c>
      <c r="AJ109" s="96">
        <v>0</v>
      </c>
      <c r="AK109" s="96">
        <v>0</v>
      </c>
      <c r="AL109" s="96">
        <v>0</v>
      </c>
      <c r="AM109" s="96">
        <v>0</v>
      </c>
      <c r="AN109" s="105"/>
      <c r="AO109" s="105"/>
      <c r="AP109" s="105"/>
      <c r="AQ109" s="105"/>
      <c r="AR109" s="105"/>
      <c r="AS109" s="105"/>
    </row>
    <row r="110" spans="1:54" s="52" customFormat="1" ht="12.75" x14ac:dyDescent="0.2">
      <c r="A110" s="52" t="s">
        <v>262</v>
      </c>
      <c r="B110" s="52" t="s">
        <v>370</v>
      </c>
      <c r="C110" s="80"/>
      <c r="D110" s="202"/>
      <c r="E110" s="88"/>
      <c r="F110" s="101" t="s">
        <v>342</v>
      </c>
      <c r="G110" s="102">
        <v>22</v>
      </c>
      <c r="H110" s="102">
        <v>18</v>
      </c>
      <c r="I110" s="102">
        <v>18</v>
      </c>
      <c r="J110" s="102">
        <v>16</v>
      </c>
      <c r="K110" s="102">
        <v>15</v>
      </c>
      <c r="L110" s="102">
        <v>13</v>
      </c>
      <c r="M110" s="102">
        <v>16</v>
      </c>
      <c r="N110" s="102">
        <v>16</v>
      </c>
      <c r="O110" s="102">
        <v>15</v>
      </c>
      <c r="P110" s="102">
        <v>7</v>
      </c>
      <c r="Q110" s="102">
        <v>6</v>
      </c>
      <c r="R110" s="102">
        <v>0</v>
      </c>
      <c r="S110" s="102">
        <v>0</v>
      </c>
      <c r="T110" s="102">
        <v>0</v>
      </c>
      <c r="U110" s="102">
        <v>0</v>
      </c>
      <c r="V110" s="96">
        <v>1</v>
      </c>
      <c r="W110" s="96">
        <v>0</v>
      </c>
      <c r="X110" s="96">
        <v>0</v>
      </c>
      <c r="Y110" s="96">
        <v>0</v>
      </c>
      <c r="Z110" s="96">
        <v>0</v>
      </c>
      <c r="AA110" s="96">
        <v>0</v>
      </c>
      <c r="AB110" s="96">
        <v>0</v>
      </c>
      <c r="AC110" s="96">
        <v>0</v>
      </c>
      <c r="AD110" s="96">
        <v>0</v>
      </c>
      <c r="AE110" s="96">
        <v>0</v>
      </c>
      <c r="AF110" s="96">
        <v>0</v>
      </c>
      <c r="AG110" s="96">
        <v>0</v>
      </c>
      <c r="AH110" s="96">
        <v>0</v>
      </c>
      <c r="AI110" s="96">
        <v>0</v>
      </c>
      <c r="AJ110" s="96">
        <v>0</v>
      </c>
      <c r="AK110" s="96">
        <v>0</v>
      </c>
      <c r="AL110" s="96">
        <v>0</v>
      </c>
      <c r="AM110" s="96">
        <v>0</v>
      </c>
      <c r="AN110" s="105"/>
      <c r="AO110" s="105"/>
      <c r="AP110" s="105"/>
      <c r="AQ110" s="105"/>
      <c r="AR110" s="105"/>
      <c r="AS110" s="105"/>
    </row>
    <row r="111" spans="1:54" s="52" customFormat="1" ht="12.75" x14ac:dyDescent="0.2">
      <c r="A111" s="52" t="s">
        <v>262</v>
      </c>
      <c r="B111" s="52" t="s">
        <v>370</v>
      </c>
      <c r="C111" s="80"/>
      <c r="D111" s="202"/>
      <c r="E111" s="88"/>
      <c r="F111" s="101" t="s">
        <v>345</v>
      </c>
      <c r="G111" s="96"/>
      <c r="H111" s="96"/>
      <c r="I111" s="96"/>
      <c r="J111" s="96"/>
      <c r="K111" s="96"/>
      <c r="L111" s="96"/>
      <c r="M111" s="102">
        <v>10</v>
      </c>
      <c r="N111" s="102">
        <v>8</v>
      </c>
      <c r="O111" s="102">
        <v>9</v>
      </c>
      <c r="P111" s="102">
        <v>2</v>
      </c>
      <c r="Q111" s="102">
        <v>1</v>
      </c>
      <c r="R111" s="102">
        <v>0</v>
      </c>
      <c r="S111" s="102">
        <v>0</v>
      </c>
      <c r="T111" s="102">
        <v>0</v>
      </c>
      <c r="U111" s="102">
        <v>0</v>
      </c>
      <c r="V111" s="96">
        <v>0</v>
      </c>
      <c r="W111" s="96">
        <v>0</v>
      </c>
      <c r="X111" s="96">
        <v>0</v>
      </c>
      <c r="Y111" s="96">
        <v>0</v>
      </c>
      <c r="Z111" s="96">
        <v>0</v>
      </c>
      <c r="AA111" s="96">
        <v>0</v>
      </c>
      <c r="AB111" s="96">
        <v>0</v>
      </c>
      <c r="AC111" s="96">
        <v>0</v>
      </c>
      <c r="AD111" s="96">
        <v>0</v>
      </c>
      <c r="AE111" s="96">
        <v>0</v>
      </c>
      <c r="AF111" s="96">
        <v>0</v>
      </c>
      <c r="AG111" s="96">
        <v>0</v>
      </c>
      <c r="AH111" s="96">
        <v>0</v>
      </c>
      <c r="AI111" s="96">
        <v>0</v>
      </c>
      <c r="AJ111" s="96">
        <v>0</v>
      </c>
      <c r="AK111" s="96">
        <v>0</v>
      </c>
      <c r="AL111" s="96">
        <v>0</v>
      </c>
      <c r="AM111" s="96">
        <v>0</v>
      </c>
      <c r="AN111" s="105"/>
      <c r="AO111" s="105"/>
      <c r="AP111" s="105"/>
      <c r="AQ111" s="105"/>
      <c r="AR111" s="105"/>
      <c r="AS111" s="105"/>
    </row>
    <row r="112" spans="1:54" s="52" customFormat="1" ht="12.75" x14ac:dyDescent="0.2">
      <c r="A112" s="52" t="s">
        <v>262</v>
      </c>
      <c r="B112" s="52" t="s">
        <v>370</v>
      </c>
      <c r="C112" s="80"/>
      <c r="D112" s="202"/>
      <c r="E112" s="88"/>
      <c r="F112" s="101" t="s">
        <v>410</v>
      </c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102">
        <v>3</v>
      </c>
      <c r="V112" s="96">
        <v>3</v>
      </c>
      <c r="W112" s="96">
        <v>0</v>
      </c>
      <c r="X112" s="96">
        <v>0</v>
      </c>
      <c r="Y112" s="96">
        <v>0</v>
      </c>
      <c r="Z112" s="96">
        <v>0</v>
      </c>
      <c r="AA112" s="96">
        <v>0</v>
      </c>
      <c r="AB112" s="96">
        <v>0</v>
      </c>
      <c r="AC112" s="96">
        <v>0</v>
      </c>
      <c r="AD112" s="96">
        <v>0</v>
      </c>
      <c r="AE112" s="96">
        <v>0</v>
      </c>
      <c r="AF112" s="96">
        <v>0</v>
      </c>
      <c r="AG112" s="96">
        <v>0</v>
      </c>
      <c r="AH112" s="96">
        <v>0</v>
      </c>
      <c r="AI112" s="96">
        <v>0</v>
      </c>
      <c r="AJ112" s="96">
        <v>0</v>
      </c>
      <c r="AK112" s="96">
        <v>0</v>
      </c>
      <c r="AL112" s="96">
        <v>0</v>
      </c>
      <c r="AM112" s="96">
        <v>0</v>
      </c>
      <c r="AN112" s="105"/>
      <c r="AO112" s="105"/>
      <c r="AP112" s="105"/>
      <c r="AQ112" s="105"/>
      <c r="AR112" s="105"/>
      <c r="AS112" s="105"/>
    </row>
    <row r="113" spans="1:54" s="52" customFormat="1" ht="12.75" x14ac:dyDescent="0.2">
      <c r="A113" s="52" t="s">
        <v>262</v>
      </c>
      <c r="B113" s="52" t="s">
        <v>370</v>
      </c>
      <c r="C113" s="80"/>
      <c r="D113" s="202"/>
      <c r="E113" s="88"/>
      <c r="F113" s="101" t="s">
        <v>591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102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86"/>
      <c r="AO113" s="86"/>
      <c r="AP113" s="86"/>
      <c r="AQ113" s="86"/>
      <c r="AR113" s="86"/>
      <c r="AS113" s="86"/>
      <c r="AT113" s="96"/>
      <c r="AU113" s="96"/>
      <c r="AV113" s="96"/>
      <c r="AW113" s="96"/>
      <c r="AX113" s="96">
        <v>20</v>
      </c>
      <c r="AY113" s="96">
        <v>45</v>
      </c>
      <c r="AZ113" s="96">
        <v>35</v>
      </c>
      <c r="BA113" s="96">
        <v>33</v>
      </c>
      <c r="BB113" s="96">
        <v>37</v>
      </c>
    </row>
    <row r="114" spans="1:54" s="52" customFormat="1" ht="12.75" x14ac:dyDescent="0.2">
      <c r="A114" s="52" t="s">
        <v>262</v>
      </c>
      <c r="B114" s="52" t="s">
        <v>370</v>
      </c>
      <c r="C114" s="80"/>
      <c r="D114" s="202"/>
      <c r="E114" s="88"/>
      <c r="F114" s="101" t="s">
        <v>592</v>
      </c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102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86"/>
      <c r="AO114" s="86"/>
      <c r="AP114" s="86"/>
      <c r="AQ114" s="86"/>
      <c r="AR114" s="86"/>
      <c r="AS114" s="86"/>
      <c r="AT114" s="96"/>
      <c r="AU114" s="96"/>
      <c r="AV114" s="96"/>
      <c r="AW114" s="96"/>
      <c r="AX114" s="96">
        <v>1</v>
      </c>
      <c r="AY114" s="96">
        <v>2</v>
      </c>
      <c r="AZ114" s="96">
        <v>16</v>
      </c>
      <c r="BA114" s="96">
        <v>21</v>
      </c>
      <c r="BB114" s="96">
        <v>37</v>
      </c>
    </row>
    <row r="115" spans="1:54" s="52" customFormat="1" ht="12.75" x14ac:dyDescent="0.2">
      <c r="C115" s="80"/>
      <c r="D115" s="202"/>
      <c r="E115" s="88"/>
      <c r="F115" s="101" t="s">
        <v>673</v>
      </c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102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86"/>
      <c r="AO115" s="86"/>
      <c r="AP115" s="86"/>
      <c r="AQ115" s="86"/>
      <c r="AR115" s="86"/>
      <c r="AS115" s="86"/>
      <c r="AT115" s="96"/>
      <c r="AU115" s="96"/>
      <c r="AV115" s="96"/>
      <c r="AW115" s="96"/>
      <c r="AX115" s="96"/>
      <c r="AY115" s="96"/>
      <c r="AZ115" s="96"/>
      <c r="BA115" s="96"/>
      <c r="BB115" s="96">
        <v>4</v>
      </c>
    </row>
    <row r="116" spans="1:54" s="52" customFormat="1" ht="12.75" x14ac:dyDescent="0.2">
      <c r="A116" s="52" t="s">
        <v>262</v>
      </c>
      <c r="B116" s="52" t="s">
        <v>370</v>
      </c>
      <c r="C116" s="81"/>
      <c r="D116" s="205"/>
      <c r="E116" s="86"/>
      <c r="F116" s="87" t="s">
        <v>41</v>
      </c>
      <c r="G116" s="88">
        <v>8</v>
      </c>
      <c r="H116" s="88">
        <v>7</v>
      </c>
      <c r="I116" s="88">
        <v>6</v>
      </c>
      <c r="J116" s="88">
        <v>12</v>
      </c>
      <c r="K116" s="88">
        <v>8</v>
      </c>
      <c r="L116" s="88">
        <v>7</v>
      </c>
      <c r="M116" s="88">
        <v>6</v>
      </c>
      <c r="N116" s="88">
        <v>7</v>
      </c>
      <c r="O116" s="88">
        <v>4</v>
      </c>
      <c r="P116" s="88">
        <v>9</v>
      </c>
      <c r="Q116" s="88">
        <v>4</v>
      </c>
      <c r="R116" s="88">
        <v>7</v>
      </c>
      <c r="S116" s="88">
        <v>5</v>
      </c>
      <c r="T116" s="88">
        <v>12</v>
      </c>
      <c r="U116" s="88">
        <v>6</v>
      </c>
      <c r="V116" s="86">
        <v>3</v>
      </c>
      <c r="W116" s="86">
        <v>1</v>
      </c>
      <c r="X116" s="86">
        <v>3</v>
      </c>
      <c r="Y116" s="86">
        <v>4</v>
      </c>
      <c r="Z116" s="86">
        <v>2</v>
      </c>
      <c r="AA116" s="86">
        <v>1</v>
      </c>
      <c r="AB116" s="86">
        <v>6</v>
      </c>
      <c r="AC116" s="86">
        <v>7</v>
      </c>
      <c r="AD116" s="86">
        <v>8</v>
      </c>
      <c r="AE116" s="86">
        <v>12</v>
      </c>
      <c r="AF116" s="86">
        <v>18</v>
      </c>
      <c r="AG116" s="86">
        <v>12</v>
      </c>
      <c r="AH116" s="86">
        <v>18</v>
      </c>
      <c r="AI116" s="86">
        <v>17</v>
      </c>
      <c r="AJ116" s="86">
        <v>7</v>
      </c>
      <c r="AK116" s="86">
        <v>5</v>
      </c>
      <c r="AL116" s="86">
        <v>9</v>
      </c>
      <c r="AM116" s="86">
        <v>1</v>
      </c>
      <c r="AN116" s="86">
        <v>1</v>
      </c>
      <c r="AO116" s="86">
        <v>4</v>
      </c>
      <c r="AP116" s="86">
        <v>3</v>
      </c>
      <c r="AQ116" s="86">
        <v>9</v>
      </c>
      <c r="AR116" s="86">
        <v>8</v>
      </c>
      <c r="AS116" s="86">
        <v>4</v>
      </c>
      <c r="AT116" s="96">
        <v>5</v>
      </c>
      <c r="AU116" s="96">
        <v>7</v>
      </c>
      <c r="AV116" s="96">
        <v>0</v>
      </c>
      <c r="AW116" s="96">
        <v>4</v>
      </c>
      <c r="AX116" s="96">
        <v>8</v>
      </c>
      <c r="AY116" s="96">
        <v>11</v>
      </c>
      <c r="AZ116" s="96">
        <v>9</v>
      </c>
      <c r="BA116" s="96">
        <v>7</v>
      </c>
      <c r="BB116" s="96">
        <v>4</v>
      </c>
    </row>
    <row r="117" spans="1:54" s="52" customFormat="1" ht="12.75" x14ac:dyDescent="0.2">
      <c r="A117" s="52" t="s">
        <v>262</v>
      </c>
      <c r="B117" s="52" t="s">
        <v>370</v>
      </c>
      <c r="C117" s="81"/>
      <c r="D117" s="205"/>
      <c r="E117" s="86"/>
      <c r="F117" s="87" t="s">
        <v>114</v>
      </c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8"/>
      <c r="V117" s="86"/>
      <c r="W117" s="86"/>
      <c r="X117" s="86"/>
      <c r="Y117" s="86">
        <v>3</v>
      </c>
      <c r="Z117" s="86">
        <v>3</v>
      </c>
      <c r="AA117" s="86">
        <v>1</v>
      </c>
      <c r="AB117" s="86">
        <v>1</v>
      </c>
      <c r="AC117" s="86">
        <v>4</v>
      </c>
      <c r="AD117" s="86">
        <v>1</v>
      </c>
      <c r="AE117" s="86">
        <v>6</v>
      </c>
      <c r="AF117" s="86">
        <v>3</v>
      </c>
      <c r="AG117" s="86">
        <v>5</v>
      </c>
      <c r="AH117" s="86">
        <v>6</v>
      </c>
      <c r="AI117" s="86">
        <v>3</v>
      </c>
      <c r="AJ117" s="86">
        <v>10</v>
      </c>
      <c r="AK117" s="86">
        <v>8</v>
      </c>
      <c r="AL117" s="86">
        <v>10</v>
      </c>
      <c r="AM117" s="86">
        <v>4</v>
      </c>
      <c r="AN117" s="86">
        <v>3</v>
      </c>
      <c r="AO117" s="86">
        <v>11</v>
      </c>
      <c r="AP117" s="86">
        <v>12</v>
      </c>
      <c r="AQ117" s="86">
        <v>8</v>
      </c>
      <c r="AR117" s="86">
        <v>11</v>
      </c>
      <c r="AS117" s="86">
        <v>15</v>
      </c>
      <c r="AT117" s="96">
        <v>12</v>
      </c>
      <c r="AU117" s="96">
        <v>12</v>
      </c>
      <c r="AV117" s="96">
        <v>10</v>
      </c>
      <c r="AW117" s="96">
        <v>9</v>
      </c>
      <c r="AX117" s="96">
        <v>15</v>
      </c>
      <c r="AY117" s="96">
        <v>19</v>
      </c>
      <c r="AZ117" s="96">
        <v>15</v>
      </c>
      <c r="BA117" s="96">
        <v>11</v>
      </c>
      <c r="BB117" s="96">
        <v>10</v>
      </c>
    </row>
    <row r="118" spans="1:54" s="52" customFormat="1" ht="12.75" x14ac:dyDescent="0.2">
      <c r="A118" s="52" t="s">
        <v>262</v>
      </c>
      <c r="B118" s="52" t="s">
        <v>370</v>
      </c>
      <c r="C118" s="81"/>
      <c r="D118" s="205"/>
      <c r="E118" s="86"/>
      <c r="F118" s="87" t="s">
        <v>111</v>
      </c>
      <c r="G118" s="88">
        <v>15</v>
      </c>
      <c r="H118" s="88">
        <v>12</v>
      </c>
      <c r="I118" s="88">
        <v>13</v>
      </c>
      <c r="J118" s="88">
        <v>15</v>
      </c>
      <c r="K118" s="88">
        <v>14</v>
      </c>
      <c r="L118" s="88">
        <v>18</v>
      </c>
      <c r="M118" s="88">
        <v>20</v>
      </c>
      <c r="N118" s="88">
        <v>20</v>
      </c>
      <c r="O118" s="88">
        <v>46</v>
      </c>
      <c r="P118" s="88">
        <v>34</v>
      </c>
      <c r="Q118" s="88">
        <v>45</v>
      </c>
      <c r="R118" s="88">
        <v>48</v>
      </c>
      <c r="S118" s="88">
        <v>77</v>
      </c>
      <c r="T118" s="88">
        <v>64</v>
      </c>
      <c r="U118" s="88">
        <v>53</v>
      </c>
      <c r="V118" s="86">
        <v>49</v>
      </c>
      <c r="W118" s="86">
        <v>51</v>
      </c>
      <c r="X118" s="86">
        <v>40</v>
      </c>
      <c r="Y118" s="86">
        <v>35</v>
      </c>
      <c r="Z118" s="86">
        <v>30</v>
      </c>
      <c r="AA118" s="86">
        <v>42</v>
      </c>
      <c r="AB118" s="86">
        <v>45</v>
      </c>
      <c r="AC118" s="86">
        <v>37</v>
      </c>
      <c r="AD118" s="86">
        <v>34</v>
      </c>
      <c r="AE118" s="86">
        <v>34</v>
      </c>
      <c r="AF118" s="86">
        <v>48</v>
      </c>
      <c r="AG118" s="86">
        <v>44</v>
      </c>
      <c r="AH118" s="86">
        <v>46</v>
      </c>
      <c r="AI118" s="86">
        <v>36</v>
      </c>
      <c r="AJ118" s="86">
        <v>31</v>
      </c>
      <c r="AK118" s="86">
        <v>28</v>
      </c>
      <c r="AL118" s="86">
        <v>33</v>
      </c>
      <c r="AM118" s="86">
        <v>32</v>
      </c>
      <c r="AN118" s="86">
        <v>26</v>
      </c>
      <c r="AO118" s="86">
        <v>23</v>
      </c>
      <c r="AP118" s="86">
        <v>18</v>
      </c>
      <c r="AQ118" s="86">
        <v>25</v>
      </c>
      <c r="AR118" s="86">
        <v>24</v>
      </c>
      <c r="AS118" s="86">
        <v>21</v>
      </c>
      <c r="AT118" s="96">
        <v>24</v>
      </c>
      <c r="AU118" s="96">
        <v>47</v>
      </c>
      <c r="AV118" s="96">
        <v>37</v>
      </c>
      <c r="AW118" s="96">
        <v>44</v>
      </c>
      <c r="AX118" s="96">
        <v>37</v>
      </c>
      <c r="AY118" s="96">
        <v>51</v>
      </c>
      <c r="AZ118" s="96">
        <v>46</v>
      </c>
      <c r="BA118" s="96">
        <v>43</v>
      </c>
      <c r="BB118" s="96">
        <v>48</v>
      </c>
    </row>
    <row r="119" spans="1:54" s="52" customFormat="1" ht="12.75" x14ac:dyDescent="0.2">
      <c r="A119" s="52" t="s">
        <v>262</v>
      </c>
      <c r="B119" s="52" t="s">
        <v>370</v>
      </c>
      <c r="C119" s="81"/>
      <c r="D119" s="205"/>
      <c r="E119" s="86"/>
      <c r="F119" s="87" t="s">
        <v>469</v>
      </c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8"/>
      <c r="V119" s="86"/>
      <c r="W119" s="86"/>
      <c r="X119" s="86">
        <v>17</v>
      </c>
      <c r="Y119" s="86">
        <v>26</v>
      </c>
      <c r="Z119" s="86">
        <v>15</v>
      </c>
      <c r="AA119" s="86">
        <v>21</v>
      </c>
      <c r="AB119" s="86">
        <v>10</v>
      </c>
      <c r="AC119" s="86">
        <v>18</v>
      </c>
      <c r="AD119" s="86">
        <v>20</v>
      </c>
      <c r="AE119" s="86">
        <v>26</v>
      </c>
      <c r="AF119" s="86">
        <v>18</v>
      </c>
      <c r="AG119" s="86">
        <v>26</v>
      </c>
      <c r="AH119" s="86">
        <v>35</v>
      </c>
      <c r="AI119" s="86">
        <v>32</v>
      </c>
      <c r="AJ119" s="86">
        <v>26</v>
      </c>
      <c r="AK119" s="86">
        <v>20</v>
      </c>
      <c r="AL119" s="86">
        <v>23</v>
      </c>
      <c r="AM119" s="86">
        <v>21</v>
      </c>
      <c r="AN119" s="86">
        <v>20</v>
      </c>
      <c r="AO119" s="86">
        <v>21</v>
      </c>
      <c r="AP119" s="86">
        <v>27</v>
      </c>
      <c r="AQ119" s="86">
        <v>27</v>
      </c>
      <c r="AR119" s="86">
        <v>17</v>
      </c>
      <c r="AS119" s="86">
        <v>26</v>
      </c>
      <c r="AT119" s="96">
        <v>39</v>
      </c>
      <c r="AU119" s="96">
        <v>33</v>
      </c>
      <c r="AV119" s="96">
        <v>31</v>
      </c>
      <c r="AW119" s="96">
        <v>28</v>
      </c>
      <c r="AX119" s="96">
        <v>30</v>
      </c>
      <c r="AY119" s="96">
        <v>27</v>
      </c>
      <c r="AZ119" s="96">
        <v>15</v>
      </c>
      <c r="BA119" s="96">
        <v>9</v>
      </c>
      <c r="BB119" s="96">
        <v>14</v>
      </c>
    </row>
    <row r="120" spans="1:54" s="52" customFormat="1" ht="12.75" x14ac:dyDescent="0.2">
      <c r="A120" s="52" t="s">
        <v>262</v>
      </c>
      <c r="B120" s="52" t="s">
        <v>370</v>
      </c>
      <c r="C120" s="81"/>
      <c r="D120" s="205"/>
      <c r="E120" s="86"/>
      <c r="F120" s="87" t="s">
        <v>115</v>
      </c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8"/>
      <c r="V120" s="86"/>
      <c r="W120" s="86"/>
      <c r="X120" s="86">
        <v>5</v>
      </c>
      <c r="Y120" s="86">
        <v>8</v>
      </c>
      <c r="Z120" s="86">
        <v>5</v>
      </c>
      <c r="AA120" s="86">
        <v>7</v>
      </c>
      <c r="AB120" s="86">
        <v>13</v>
      </c>
      <c r="AC120" s="86">
        <v>5</v>
      </c>
      <c r="AD120" s="86">
        <v>13</v>
      </c>
      <c r="AE120" s="86">
        <v>11</v>
      </c>
      <c r="AF120" s="86">
        <v>16</v>
      </c>
      <c r="AG120" s="86">
        <v>8</v>
      </c>
      <c r="AH120" s="86">
        <v>10</v>
      </c>
      <c r="AI120" s="86">
        <v>11</v>
      </c>
      <c r="AJ120" s="86">
        <v>10</v>
      </c>
      <c r="AK120" s="86">
        <v>8</v>
      </c>
      <c r="AL120" s="86">
        <v>5</v>
      </c>
      <c r="AM120" s="86">
        <v>11</v>
      </c>
      <c r="AN120" s="86">
        <v>16</v>
      </c>
      <c r="AO120" s="86">
        <v>6</v>
      </c>
      <c r="AP120" s="86">
        <v>4</v>
      </c>
      <c r="AQ120" s="86">
        <v>5</v>
      </c>
      <c r="AR120" s="86">
        <v>9</v>
      </c>
      <c r="AS120" s="86">
        <v>10</v>
      </c>
      <c r="AT120" s="96">
        <v>8</v>
      </c>
      <c r="AU120" s="96">
        <v>8</v>
      </c>
      <c r="AV120" s="96">
        <v>3</v>
      </c>
      <c r="AW120" s="96">
        <v>4</v>
      </c>
      <c r="AX120" s="96">
        <v>4</v>
      </c>
      <c r="AY120" s="96">
        <v>3</v>
      </c>
      <c r="AZ120" s="96">
        <v>0</v>
      </c>
      <c r="BA120" s="96">
        <v>3</v>
      </c>
      <c r="BB120" s="96">
        <v>2</v>
      </c>
    </row>
    <row r="121" spans="1:54" s="52" customFormat="1" ht="12.75" x14ac:dyDescent="0.2">
      <c r="A121" s="52" t="s">
        <v>262</v>
      </c>
      <c r="B121" s="52" t="s">
        <v>370</v>
      </c>
      <c r="C121" s="81"/>
      <c r="D121" s="205"/>
      <c r="E121" s="86"/>
      <c r="F121" s="87" t="s">
        <v>112</v>
      </c>
      <c r="G121" s="88">
        <v>41</v>
      </c>
      <c r="H121" s="88">
        <v>42</v>
      </c>
      <c r="I121" s="88">
        <v>47</v>
      </c>
      <c r="J121" s="88">
        <v>50</v>
      </c>
      <c r="K121" s="88">
        <v>48</v>
      </c>
      <c r="L121" s="88">
        <v>75</v>
      </c>
      <c r="M121" s="88">
        <v>45</v>
      </c>
      <c r="N121" s="88">
        <v>61</v>
      </c>
      <c r="O121" s="88">
        <v>55</v>
      </c>
      <c r="P121" s="88">
        <v>60</v>
      </c>
      <c r="Q121" s="88">
        <v>75</v>
      </c>
      <c r="R121" s="88">
        <v>69</v>
      </c>
      <c r="S121" s="88">
        <v>73</v>
      </c>
      <c r="T121" s="88">
        <v>73</v>
      </c>
      <c r="U121" s="88">
        <v>82</v>
      </c>
      <c r="V121" s="86">
        <v>65</v>
      </c>
      <c r="W121" s="86">
        <v>55</v>
      </c>
      <c r="X121" s="86">
        <v>37</v>
      </c>
      <c r="Y121" s="86">
        <v>36</v>
      </c>
      <c r="Z121" s="86">
        <v>22</v>
      </c>
      <c r="AA121" s="86">
        <v>29</v>
      </c>
      <c r="AB121" s="86">
        <v>31</v>
      </c>
      <c r="AC121" s="86">
        <v>37</v>
      </c>
      <c r="AD121" s="86">
        <v>50</v>
      </c>
      <c r="AE121" s="86">
        <v>48</v>
      </c>
      <c r="AF121" s="86">
        <v>50</v>
      </c>
      <c r="AG121" s="86">
        <v>64</v>
      </c>
      <c r="AH121" s="86">
        <v>65</v>
      </c>
      <c r="AI121" s="86">
        <v>65</v>
      </c>
      <c r="AJ121" s="86">
        <v>77</v>
      </c>
      <c r="AK121" s="86">
        <v>57</v>
      </c>
      <c r="AL121" s="86">
        <v>71</v>
      </c>
      <c r="AM121" s="86">
        <v>72</v>
      </c>
      <c r="AN121" s="86">
        <v>85</v>
      </c>
      <c r="AO121" s="86">
        <v>77</v>
      </c>
      <c r="AP121" s="86">
        <v>75</v>
      </c>
      <c r="AQ121" s="86">
        <v>62</v>
      </c>
      <c r="AR121" s="86">
        <v>85</v>
      </c>
      <c r="AS121" s="86">
        <v>66</v>
      </c>
      <c r="AT121" s="96">
        <v>75</v>
      </c>
      <c r="AU121" s="96">
        <v>84</v>
      </c>
      <c r="AV121" s="96">
        <v>57</v>
      </c>
      <c r="AW121" s="96">
        <v>58</v>
      </c>
      <c r="AX121" s="96">
        <v>46</v>
      </c>
      <c r="AY121" s="96">
        <v>53</v>
      </c>
      <c r="AZ121" s="96">
        <v>67</v>
      </c>
      <c r="BA121" s="96">
        <v>46</v>
      </c>
      <c r="BB121" s="96">
        <v>43</v>
      </c>
    </row>
    <row r="122" spans="1:54" s="52" customFormat="1" ht="12.75" x14ac:dyDescent="0.2">
      <c r="A122" s="52" t="s">
        <v>262</v>
      </c>
      <c r="B122" s="52" t="s">
        <v>370</v>
      </c>
      <c r="C122" s="81"/>
      <c r="D122" s="205"/>
      <c r="E122" s="86"/>
      <c r="F122" s="87" t="s">
        <v>121</v>
      </c>
      <c r="G122" s="88">
        <v>13</v>
      </c>
      <c r="H122" s="88">
        <v>16</v>
      </c>
      <c r="I122" s="88">
        <v>30</v>
      </c>
      <c r="J122" s="88">
        <v>43</v>
      </c>
      <c r="K122" s="88">
        <v>63</v>
      </c>
      <c r="L122" s="88">
        <v>71</v>
      </c>
      <c r="M122" s="88">
        <v>72</v>
      </c>
      <c r="N122" s="88">
        <v>93</v>
      </c>
      <c r="O122" s="88">
        <v>93</v>
      </c>
      <c r="P122" s="88">
        <v>84</v>
      </c>
      <c r="Q122" s="88">
        <v>63</v>
      </c>
      <c r="R122" s="88">
        <v>59</v>
      </c>
      <c r="S122" s="88">
        <v>53</v>
      </c>
      <c r="T122" s="88">
        <v>66</v>
      </c>
      <c r="U122" s="88">
        <v>59</v>
      </c>
      <c r="V122" s="86">
        <v>49</v>
      </c>
      <c r="W122" s="86">
        <v>47</v>
      </c>
      <c r="X122" s="86">
        <v>41</v>
      </c>
      <c r="Y122" s="86">
        <v>39</v>
      </c>
      <c r="Z122" s="86">
        <v>21</v>
      </c>
      <c r="AA122" s="86">
        <v>33</v>
      </c>
      <c r="AB122" s="86">
        <v>29</v>
      </c>
      <c r="AC122" s="86">
        <v>18</v>
      </c>
      <c r="AD122" s="86">
        <v>39</v>
      </c>
      <c r="AE122" s="86">
        <v>28</v>
      </c>
      <c r="AF122" s="86">
        <v>16</v>
      </c>
      <c r="AG122" s="86">
        <v>12</v>
      </c>
      <c r="AH122" s="86">
        <v>3</v>
      </c>
      <c r="AI122" s="86">
        <v>9</v>
      </c>
      <c r="AJ122" s="86">
        <v>12</v>
      </c>
      <c r="AK122" s="86">
        <v>2</v>
      </c>
      <c r="AL122" s="86">
        <v>4</v>
      </c>
      <c r="AM122" s="86">
        <v>5</v>
      </c>
      <c r="AN122" s="86">
        <v>9</v>
      </c>
      <c r="AO122" s="86">
        <v>7</v>
      </c>
      <c r="AP122" s="86">
        <v>5</v>
      </c>
      <c r="AQ122" s="86">
        <v>5</v>
      </c>
      <c r="AR122" s="86">
        <v>3</v>
      </c>
      <c r="AS122" s="86">
        <v>2</v>
      </c>
      <c r="AT122" s="96">
        <v>4</v>
      </c>
      <c r="AU122" s="96">
        <v>4</v>
      </c>
      <c r="AV122" s="96">
        <v>8</v>
      </c>
      <c r="AW122" s="96">
        <v>5</v>
      </c>
      <c r="AX122" s="96">
        <v>5</v>
      </c>
      <c r="AY122" s="108"/>
      <c r="AZ122" s="108"/>
      <c r="BA122" s="108"/>
      <c r="BB122" s="108"/>
    </row>
    <row r="123" spans="1:54" s="52" customFormat="1" ht="12.75" x14ac:dyDescent="0.2">
      <c r="A123" s="52" t="s">
        <v>262</v>
      </c>
      <c r="B123" s="52" t="s">
        <v>370</v>
      </c>
      <c r="C123" s="80"/>
      <c r="D123" s="202"/>
      <c r="E123" s="88"/>
      <c r="F123" s="101" t="s">
        <v>343</v>
      </c>
      <c r="G123" s="102">
        <v>10</v>
      </c>
      <c r="H123" s="102">
        <v>11</v>
      </c>
      <c r="I123" s="102">
        <v>9</v>
      </c>
      <c r="J123" s="102">
        <v>8</v>
      </c>
      <c r="K123" s="102">
        <v>8</v>
      </c>
      <c r="L123" s="102">
        <v>7</v>
      </c>
      <c r="M123" s="102">
        <v>5</v>
      </c>
      <c r="N123" s="102">
        <v>2</v>
      </c>
      <c r="O123" s="102">
        <v>4</v>
      </c>
      <c r="P123" s="102">
        <v>0</v>
      </c>
      <c r="Q123" s="102">
        <v>3</v>
      </c>
      <c r="R123" s="102">
        <v>3</v>
      </c>
      <c r="S123" s="102">
        <v>1</v>
      </c>
      <c r="T123" s="102">
        <v>1</v>
      </c>
      <c r="U123" s="102">
        <v>0</v>
      </c>
      <c r="V123" s="96">
        <v>4</v>
      </c>
      <c r="W123" s="96">
        <v>0</v>
      </c>
      <c r="X123" s="96">
        <v>0</v>
      </c>
      <c r="Y123" s="96">
        <v>0</v>
      </c>
      <c r="Z123" s="96">
        <v>0</v>
      </c>
      <c r="AA123" s="96">
        <v>0</v>
      </c>
      <c r="AB123" s="96">
        <v>0</v>
      </c>
      <c r="AC123" s="96">
        <v>0</v>
      </c>
      <c r="AD123" s="96">
        <v>0</v>
      </c>
      <c r="AE123" s="96">
        <v>0</v>
      </c>
      <c r="AF123" s="96">
        <v>0</v>
      </c>
      <c r="AG123" s="96">
        <v>0</v>
      </c>
      <c r="AH123" s="96">
        <v>0</v>
      </c>
      <c r="AI123" s="96">
        <v>0</v>
      </c>
      <c r="AJ123" s="96">
        <v>0</v>
      </c>
      <c r="AK123" s="96">
        <v>0</v>
      </c>
      <c r="AL123" s="96">
        <v>0</v>
      </c>
      <c r="AM123" s="96">
        <v>0</v>
      </c>
      <c r="AN123" s="105"/>
      <c r="AO123" s="105"/>
      <c r="AP123" s="105"/>
      <c r="AQ123" s="105"/>
      <c r="AR123" s="105"/>
      <c r="AS123" s="105"/>
    </row>
    <row r="124" spans="1:54" s="52" customFormat="1" ht="12.75" x14ac:dyDescent="0.2">
      <c r="A124" s="52" t="s">
        <v>262</v>
      </c>
      <c r="B124" s="52" t="s">
        <v>370</v>
      </c>
      <c r="C124" s="81"/>
      <c r="D124" s="205"/>
      <c r="E124" s="86"/>
      <c r="F124" s="87" t="s">
        <v>113</v>
      </c>
      <c r="G124" s="88">
        <v>65</v>
      </c>
      <c r="H124" s="88">
        <v>59</v>
      </c>
      <c r="I124" s="88">
        <v>56</v>
      </c>
      <c r="J124" s="88">
        <v>84</v>
      </c>
      <c r="K124" s="88">
        <v>72</v>
      </c>
      <c r="L124" s="88">
        <v>70</v>
      </c>
      <c r="M124" s="88">
        <v>86</v>
      </c>
      <c r="N124" s="88">
        <v>84</v>
      </c>
      <c r="O124" s="88">
        <v>91</v>
      </c>
      <c r="P124" s="88">
        <v>116</v>
      </c>
      <c r="Q124" s="88">
        <v>99</v>
      </c>
      <c r="R124" s="88">
        <v>97</v>
      </c>
      <c r="S124" s="88">
        <v>79</v>
      </c>
      <c r="T124" s="88">
        <v>92</v>
      </c>
      <c r="U124" s="88">
        <v>62</v>
      </c>
      <c r="V124" s="86">
        <v>71</v>
      </c>
      <c r="W124" s="86">
        <v>43</v>
      </c>
      <c r="X124" s="86">
        <v>44</v>
      </c>
      <c r="Y124" s="86">
        <v>35</v>
      </c>
      <c r="Z124" s="86">
        <v>31</v>
      </c>
      <c r="AA124" s="86">
        <v>37</v>
      </c>
      <c r="AB124" s="86">
        <v>36</v>
      </c>
      <c r="AC124" s="86">
        <v>52</v>
      </c>
      <c r="AD124" s="86">
        <v>60</v>
      </c>
      <c r="AE124" s="86">
        <v>69</v>
      </c>
      <c r="AF124" s="86">
        <v>91</v>
      </c>
      <c r="AG124" s="86">
        <v>86</v>
      </c>
      <c r="AH124" s="86">
        <v>88</v>
      </c>
      <c r="AI124" s="86">
        <v>85</v>
      </c>
      <c r="AJ124" s="86">
        <v>103</v>
      </c>
      <c r="AK124" s="86">
        <v>85</v>
      </c>
      <c r="AL124" s="86">
        <v>82</v>
      </c>
      <c r="AM124" s="86">
        <v>76</v>
      </c>
      <c r="AN124" s="86">
        <v>68</v>
      </c>
      <c r="AO124" s="86">
        <v>76</v>
      </c>
      <c r="AP124" s="86">
        <v>45</v>
      </c>
      <c r="AQ124" s="86">
        <v>68</v>
      </c>
      <c r="AR124" s="86">
        <v>79</v>
      </c>
      <c r="AS124" s="86">
        <v>53</v>
      </c>
      <c r="AT124" s="96">
        <v>75</v>
      </c>
      <c r="AU124" s="96">
        <v>75</v>
      </c>
      <c r="AV124" s="96">
        <v>64</v>
      </c>
      <c r="AW124" s="96">
        <v>70</v>
      </c>
      <c r="AX124" s="96">
        <v>60</v>
      </c>
      <c r="AY124" s="96">
        <v>67</v>
      </c>
      <c r="AZ124" s="96">
        <v>57</v>
      </c>
      <c r="BA124" s="96">
        <v>81</v>
      </c>
      <c r="BB124" s="96">
        <v>62</v>
      </c>
    </row>
    <row r="125" spans="1:54" s="52" customFormat="1" ht="12.75" x14ac:dyDescent="0.2">
      <c r="A125" s="52" t="s">
        <v>262</v>
      </c>
      <c r="B125" s="52" t="s">
        <v>370</v>
      </c>
      <c r="C125" s="80"/>
      <c r="D125" s="202"/>
      <c r="E125" s="88"/>
      <c r="F125" s="101" t="s">
        <v>346</v>
      </c>
      <c r="G125" s="96"/>
      <c r="H125" s="96"/>
      <c r="I125" s="96"/>
      <c r="J125" s="96"/>
      <c r="K125" s="96"/>
      <c r="L125" s="96"/>
      <c r="M125" s="96"/>
      <c r="N125" s="96"/>
      <c r="O125" s="96"/>
      <c r="P125" s="102">
        <v>2</v>
      </c>
      <c r="Q125" s="102">
        <v>7</v>
      </c>
      <c r="R125" s="102">
        <v>4</v>
      </c>
      <c r="S125" s="102">
        <v>4</v>
      </c>
      <c r="T125" s="102">
        <v>4</v>
      </c>
      <c r="U125" s="102">
        <v>5</v>
      </c>
      <c r="V125" s="96">
        <v>3</v>
      </c>
      <c r="W125" s="96">
        <v>0</v>
      </c>
      <c r="X125" s="96">
        <v>1</v>
      </c>
      <c r="Y125" s="96">
        <v>0</v>
      </c>
      <c r="Z125" s="96">
        <v>0</v>
      </c>
      <c r="AA125" s="96">
        <v>0</v>
      </c>
      <c r="AB125" s="96">
        <v>0</v>
      </c>
      <c r="AC125" s="96">
        <v>0</v>
      </c>
      <c r="AD125" s="96">
        <v>0</v>
      </c>
      <c r="AE125" s="96">
        <v>0</v>
      </c>
      <c r="AF125" s="96">
        <v>0</v>
      </c>
      <c r="AG125" s="96">
        <v>0</v>
      </c>
      <c r="AH125" s="96">
        <v>0</v>
      </c>
      <c r="AI125" s="96">
        <v>0</v>
      </c>
      <c r="AJ125" s="96">
        <v>0</v>
      </c>
      <c r="AK125" s="96">
        <v>0</v>
      </c>
      <c r="AL125" s="96">
        <v>0</v>
      </c>
      <c r="AM125" s="96">
        <v>0</v>
      </c>
      <c r="AN125" s="105"/>
      <c r="AO125" s="105"/>
      <c r="AP125" s="105"/>
      <c r="AQ125" s="105"/>
      <c r="AR125" s="105"/>
      <c r="AS125" s="105"/>
    </row>
    <row r="126" spans="1:54" s="52" customFormat="1" ht="12.75" x14ac:dyDescent="0.2">
      <c r="A126" s="52" t="s">
        <v>262</v>
      </c>
      <c r="B126" s="52" t="s">
        <v>370</v>
      </c>
      <c r="C126" s="80"/>
      <c r="D126" s="202"/>
      <c r="E126" s="88"/>
      <c r="F126" s="101" t="s">
        <v>344</v>
      </c>
      <c r="G126" s="96"/>
      <c r="H126" s="96"/>
      <c r="I126" s="96"/>
      <c r="J126" s="96"/>
      <c r="K126" s="96"/>
      <c r="L126" s="96"/>
      <c r="M126" s="102">
        <v>2</v>
      </c>
      <c r="N126" s="102">
        <v>4</v>
      </c>
      <c r="O126" s="102">
        <v>12</v>
      </c>
      <c r="P126" s="102">
        <v>14</v>
      </c>
      <c r="Q126" s="102">
        <v>10</v>
      </c>
      <c r="R126" s="102">
        <v>16</v>
      </c>
      <c r="S126" s="102">
        <v>8</v>
      </c>
      <c r="T126" s="102">
        <v>11</v>
      </c>
      <c r="U126" s="102">
        <v>21</v>
      </c>
      <c r="V126" s="96">
        <v>21</v>
      </c>
      <c r="W126" s="96">
        <v>18</v>
      </c>
      <c r="X126" s="96">
        <v>0</v>
      </c>
      <c r="Y126" s="96">
        <v>0</v>
      </c>
      <c r="Z126" s="96">
        <v>0</v>
      </c>
      <c r="AA126" s="96">
        <v>0</v>
      </c>
      <c r="AB126" s="96">
        <v>0</v>
      </c>
      <c r="AC126" s="96">
        <v>0</v>
      </c>
      <c r="AD126" s="96">
        <v>0</v>
      </c>
      <c r="AE126" s="96">
        <v>0</v>
      </c>
      <c r="AF126" s="96">
        <v>0</v>
      </c>
      <c r="AG126" s="96">
        <v>0</v>
      </c>
      <c r="AH126" s="96">
        <v>0</v>
      </c>
      <c r="AI126" s="96">
        <v>0</v>
      </c>
      <c r="AJ126" s="96">
        <v>0</v>
      </c>
      <c r="AK126" s="96">
        <v>0</v>
      </c>
      <c r="AL126" s="96">
        <v>0</v>
      </c>
      <c r="AM126" s="96">
        <v>0</v>
      </c>
      <c r="AN126" s="105"/>
      <c r="AO126" s="105"/>
      <c r="AP126" s="105"/>
      <c r="AQ126" s="105"/>
      <c r="AR126" s="105"/>
      <c r="AS126" s="105"/>
    </row>
    <row r="127" spans="1:54" s="52" customFormat="1" ht="12.75" x14ac:dyDescent="0.2">
      <c r="A127" s="52" t="s">
        <v>262</v>
      </c>
      <c r="B127" s="52" t="s">
        <v>370</v>
      </c>
      <c r="C127" s="80"/>
      <c r="D127" s="202"/>
      <c r="E127" s="88"/>
      <c r="F127" s="101" t="s">
        <v>438</v>
      </c>
      <c r="G127" s="102">
        <v>6</v>
      </c>
      <c r="H127" s="102">
        <v>7</v>
      </c>
      <c r="I127" s="102">
        <v>9</v>
      </c>
      <c r="J127" s="102">
        <v>1</v>
      </c>
      <c r="K127" s="102">
        <v>4</v>
      </c>
      <c r="L127" s="102">
        <v>9</v>
      </c>
      <c r="M127" s="102">
        <v>5</v>
      </c>
      <c r="N127" s="102">
        <v>10</v>
      </c>
      <c r="O127" s="102">
        <v>8</v>
      </c>
      <c r="P127" s="102">
        <v>14</v>
      </c>
      <c r="Q127" s="102">
        <v>12</v>
      </c>
      <c r="R127" s="102">
        <v>11</v>
      </c>
      <c r="S127" s="102">
        <v>8</v>
      </c>
      <c r="T127" s="102">
        <v>10</v>
      </c>
      <c r="U127" s="102">
        <v>8</v>
      </c>
      <c r="V127" s="96">
        <v>6</v>
      </c>
      <c r="W127" s="96">
        <v>11</v>
      </c>
      <c r="X127" s="96">
        <v>4</v>
      </c>
      <c r="Y127" s="96">
        <v>4</v>
      </c>
      <c r="Z127" s="96">
        <v>5</v>
      </c>
      <c r="AA127" s="96">
        <v>1</v>
      </c>
      <c r="AB127" s="96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6">
        <v>0</v>
      </c>
      <c r="AI127" s="96">
        <v>0</v>
      </c>
      <c r="AJ127" s="96">
        <v>0</v>
      </c>
      <c r="AK127" s="96">
        <v>0</v>
      </c>
      <c r="AL127" s="96">
        <v>0</v>
      </c>
      <c r="AM127" s="96">
        <v>0</v>
      </c>
      <c r="AN127" s="105"/>
      <c r="AO127" s="105"/>
      <c r="AP127" s="105"/>
      <c r="AQ127" s="105"/>
      <c r="AR127" s="105"/>
      <c r="AS127" s="105"/>
    </row>
    <row r="128" spans="1:54" s="52" customFormat="1" ht="12.75" x14ac:dyDescent="0.2">
      <c r="C128" s="80"/>
      <c r="D128" s="202"/>
      <c r="E128" s="88"/>
      <c r="F128" s="101" t="s">
        <v>639</v>
      </c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86"/>
      <c r="AO128" s="86"/>
      <c r="AP128" s="86"/>
      <c r="AQ128" s="86"/>
      <c r="AR128" s="86"/>
      <c r="AS128" s="86"/>
      <c r="AT128" s="66"/>
      <c r="AU128" s="66"/>
      <c r="AV128" s="66"/>
      <c r="AW128" s="66"/>
      <c r="AX128" s="66"/>
      <c r="AY128" s="66">
        <v>1</v>
      </c>
      <c r="AZ128" s="66">
        <v>2</v>
      </c>
      <c r="BA128" s="66">
        <v>7</v>
      </c>
      <c r="BB128" s="66">
        <v>8</v>
      </c>
    </row>
    <row r="129" spans="1:58" s="52" customFormat="1" ht="12.75" hidden="1" x14ac:dyDescent="0.2">
      <c r="A129" s="52" t="s">
        <v>262</v>
      </c>
      <c r="B129" s="52" t="s">
        <v>287</v>
      </c>
      <c r="C129" s="52" t="s">
        <v>400</v>
      </c>
      <c r="D129" s="205" t="s">
        <v>154</v>
      </c>
      <c r="E129" s="81" t="s">
        <v>155</v>
      </c>
      <c r="F129" s="57"/>
      <c r="G129" s="9">
        <v>8</v>
      </c>
      <c r="H129" s="9">
        <v>4</v>
      </c>
      <c r="I129" s="9">
        <v>9</v>
      </c>
      <c r="J129" s="9">
        <v>3</v>
      </c>
      <c r="K129" s="9">
        <v>2</v>
      </c>
      <c r="L129" s="9">
        <v>6</v>
      </c>
      <c r="M129" s="9">
        <v>2</v>
      </c>
      <c r="N129" s="9">
        <v>9</v>
      </c>
      <c r="O129" s="9">
        <v>5</v>
      </c>
      <c r="P129" s="9">
        <v>7</v>
      </c>
      <c r="Q129" s="9">
        <v>7</v>
      </c>
      <c r="R129" s="9">
        <v>8</v>
      </c>
      <c r="S129" s="9">
        <v>7</v>
      </c>
      <c r="T129" s="9">
        <v>5</v>
      </c>
      <c r="U129" s="9">
        <v>1</v>
      </c>
      <c r="V129" s="14">
        <v>0</v>
      </c>
      <c r="W129" s="14">
        <v>0</v>
      </c>
      <c r="X129" s="14">
        <v>0</v>
      </c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</row>
    <row r="130" spans="1:58" s="52" customFormat="1" ht="15" x14ac:dyDescent="0.2">
      <c r="A130" s="52" t="s">
        <v>262</v>
      </c>
      <c r="B130" s="52" t="s">
        <v>265</v>
      </c>
      <c r="C130" s="80" t="s">
        <v>440</v>
      </c>
      <c r="D130" s="202" t="s">
        <v>181</v>
      </c>
      <c r="E130" s="9" t="s">
        <v>695</v>
      </c>
      <c r="F130" s="55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>
        <v>75</v>
      </c>
      <c r="AT130" s="52">
        <v>83</v>
      </c>
      <c r="AU130" s="52">
        <v>84</v>
      </c>
      <c r="AV130" s="52">
        <v>86</v>
      </c>
      <c r="AW130" s="52">
        <v>88</v>
      </c>
      <c r="AX130" s="52">
        <v>42</v>
      </c>
      <c r="AY130" s="52">
        <v>17</v>
      </c>
      <c r="AZ130" s="52">
        <v>3</v>
      </c>
      <c r="BA130" s="52">
        <v>1</v>
      </c>
      <c r="BB130" s="52">
        <v>1</v>
      </c>
    </row>
    <row r="131" spans="1:58" s="52" customFormat="1" ht="12.75" x14ac:dyDescent="0.2">
      <c r="A131" s="52" t="s">
        <v>262</v>
      </c>
      <c r="B131" s="52" t="s">
        <v>265</v>
      </c>
      <c r="C131" s="80"/>
      <c r="D131" s="202" t="s">
        <v>119</v>
      </c>
      <c r="E131" s="9" t="s">
        <v>440</v>
      </c>
      <c r="F131" s="55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9" t="s">
        <v>21</v>
      </c>
      <c r="V131" s="14" t="s">
        <v>21</v>
      </c>
      <c r="W131" s="14" t="s">
        <v>21</v>
      </c>
      <c r="X131" s="14" t="s">
        <v>21</v>
      </c>
      <c r="Y131" s="14" t="s">
        <v>21</v>
      </c>
      <c r="Z131" s="14" t="s">
        <v>21</v>
      </c>
      <c r="AA131" s="14" t="s">
        <v>21</v>
      </c>
      <c r="AB131" s="14" t="s">
        <v>21</v>
      </c>
      <c r="AC131" s="14" t="s">
        <v>21</v>
      </c>
      <c r="AD131" s="14" t="s">
        <v>21</v>
      </c>
      <c r="AE131" s="14">
        <v>133</v>
      </c>
      <c r="AF131" s="14">
        <v>123</v>
      </c>
      <c r="AG131" s="14">
        <v>113</v>
      </c>
      <c r="AH131" s="14">
        <v>101</v>
      </c>
      <c r="AI131" s="14">
        <v>51</v>
      </c>
      <c r="AJ131" s="14">
        <v>50</v>
      </c>
      <c r="AK131" s="14">
        <v>51</v>
      </c>
      <c r="AL131" s="14">
        <v>53</v>
      </c>
      <c r="AM131" s="14">
        <v>51</v>
      </c>
      <c r="AN131" s="14">
        <v>56</v>
      </c>
      <c r="AO131" s="14">
        <v>65</v>
      </c>
      <c r="AP131" s="14">
        <v>61</v>
      </c>
      <c r="AQ131" s="14">
        <v>75</v>
      </c>
      <c r="AR131" s="14">
        <v>56</v>
      </c>
      <c r="AS131" s="14"/>
    </row>
    <row r="132" spans="1:58" s="52" customFormat="1" ht="12.75" hidden="1" x14ac:dyDescent="0.2">
      <c r="A132" s="52" t="s">
        <v>262</v>
      </c>
      <c r="B132" s="52" t="s">
        <v>265</v>
      </c>
      <c r="C132" s="80"/>
      <c r="D132" s="202" t="s">
        <v>119</v>
      </c>
      <c r="E132" s="9" t="s">
        <v>441</v>
      </c>
      <c r="F132" s="55"/>
      <c r="U132" s="64">
        <v>0</v>
      </c>
      <c r="V132" s="52">
        <v>0</v>
      </c>
      <c r="W132" s="52">
        <v>0</v>
      </c>
      <c r="X132" s="52">
        <v>0</v>
      </c>
      <c r="Y132" s="52">
        <v>0</v>
      </c>
      <c r="Z132" s="52">
        <v>0</v>
      </c>
      <c r="AA132" s="52">
        <v>5</v>
      </c>
      <c r="AB132" s="52">
        <v>30</v>
      </c>
      <c r="AC132" s="52">
        <v>69</v>
      </c>
      <c r="AD132" s="52">
        <v>99</v>
      </c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</row>
    <row r="133" spans="1:58" s="52" customFormat="1" ht="12.75" x14ac:dyDescent="0.2">
      <c r="A133" s="52" t="s">
        <v>262</v>
      </c>
      <c r="B133" s="52" t="s">
        <v>250</v>
      </c>
      <c r="C133" s="80" t="s">
        <v>244</v>
      </c>
      <c r="D133" s="202" t="s">
        <v>118</v>
      </c>
      <c r="E133" s="9" t="s">
        <v>662</v>
      </c>
      <c r="F133" s="55"/>
      <c r="G133" s="14"/>
      <c r="H133" s="14"/>
      <c r="I133" s="14"/>
      <c r="J133" s="14"/>
      <c r="K133" s="9">
        <v>1</v>
      </c>
      <c r="L133" s="9">
        <v>3</v>
      </c>
      <c r="M133" s="9">
        <v>1</v>
      </c>
      <c r="N133" s="9">
        <v>3</v>
      </c>
      <c r="O133" s="9">
        <v>5</v>
      </c>
      <c r="P133" s="9">
        <v>3</v>
      </c>
      <c r="Q133" s="9">
        <v>7</v>
      </c>
      <c r="R133" s="9">
        <v>7</v>
      </c>
      <c r="S133" s="9">
        <v>0</v>
      </c>
      <c r="T133" s="9">
        <v>0</v>
      </c>
      <c r="U133" s="9">
        <v>8</v>
      </c>
      <c r="V133" s="14">
        <v>3</v>
      </c>
      <c r="W133" s="14">
        <v>8</v>
      </c>
      <c r="X133" s="14">
        <v>7</v>
      </c>
      <c r="Y133" s="14">
        <v>3</v>
      </c>
      <c r="Z133" s="14">
        <v>5</v>
      </c>
      <c r="AA133" s="14">
        <v>6</v>
      </c>
      <c r="AB133" s="14">
        <v>6</v>
      </c>
      <c r="AC133" s="14">
        <v>8</v>
      </c>
      <c r="AD133" s="14">
        <v>8</v>
      </c>
      <c r="AE133" s="14">
        <v>8</v>
      </c>
      <c r="AF133" s="14">
        <v>19</v>
      </c>
      <c r="AG133" s="14">
        <v>23</v>
      </c>
      <c r="AH133" s="14">
        <v>31</v>
      </c>
      <c r="AI133" s="14">
        <v>20</v>
      </c>
      <c r="AJ133" s="14">
        <v>28</v>
      </c>
      <c r="AK133" s="14">
        <v>25</v>
      </c>
      <c r="AL133" s="14">
        <v>31</v>
      </c>
      <c r="AM133" s="14">
        <v>25</v>
      </c>
      <c r="AN133" s="14">
        <v>37</v>
      </c>
      <c r="AO133" s="14">
        <v>26</v>
      </c>
      <c r="AP133" s="14">
        <v>19</v>
      </c>
      <c r="AQ133" s="14">
        <v>26</v>
      </c>
      <c r="AR133" s="14">
        <v>22</v>
      </c>
      <c r="AS133" s="14">
        <v>30</v>
      </c>
      <c r="AT133" s="52">
        <v>32</v>
      </c>
      <c r="AU133" s="52">
        <v>36</v>
      </c>
      <c r="AV133" s="52">
        <v>38</v>
      </c>
      <c r="AW133" s="52">
        <v>34</v>
      </c>
      <c r="AX133" s="52">
        <v>14</v>
      </c>
      <c r="AY133" s="52">
        <v>1</v>
      </c>
    </row>
    <row r="134" spans="1:58" s="28" customFormat="1" ht="15" x14ac:dyDescent="0.25">
      <c r="A134" s="28" t="s">
        <v>268</v>
      </c>
      <c r="B134" s="28" t="s">
        <v>21</v>
      </c>
      <c r="C134" s="29" t="s">
        <v>687</v>
      </c>
      <c r="D134" s="33"/>
      <c r="E134" s="33"/>
      <c r="F134" s="31"/>
      <c r="G134" s="32">
        <v>327</v>
      </c>
      <c r="H134" s="32">
        <v>268</v>
      </c>
      <c r="I134" s="32">
        <v>291</v>
      </c>
      <c r="J134" s="32">
        <v>260</v>
      </c>
      <c r="K134" s="32">
        <v>244</v>
      </c>
      <c r="L134" s="32">
        <v>204</v>
      </c>
      <c r="M134" s="32">
        <v>200</v>
      </c>
      <c r="N134" s="32">
        <v>181</v>
      </c>
      <c r="O134" s="32">
        <v>173</v>
      </c>
      <c r="P134" s="32">
        <v>180</v>
      </c>
      <c r="Q134" s="32">
        <v>232</v>
      </c>
      <c r="R134" s="32">
        <v>210</v>
      </c>
      <c r="S134" s="32">
        <v>261</v>
      </c>
      <c r="T134" s="32">
        <v>298</v>
      </c>
      <c r="U134" s="32">
        <v>423</v>
      </c>
      <c r="V134" s="32">
        <v>298</v>
      </c>
      <c r="W134" s="32">
        <v>335</v>
      </c>
      <c r="X134" s="32">
        <v>301</v>
      </c>
      <c r="Y134" s="32">
        <v>342</v>
      </c>
      <c r="Z134" s="32">
        <v>378</v>
      </c>
      <c r="AA134" s="32">
        <v>373</v>
      </c>
      <c r="AB134" s="32">
        <v>375</v>
      </c>
      <c r="AC134" s="32">
        <v>389</v>
      </c>
      <c r="AD134" s="32">
        <v>447</v>
      </c>
      <c r="AE134" s="32">
        <v>405</v>
      </c>
      <c r="AF134" s="32">
        <v>415</v>
      </c>
      <c r="AG134" s="32">
        <v>387</v>
      </c>
      <c r="AH134" s="32">
        <v>405</v>
      </c>
      <c r="AI134" s="32">
        <v>438</v>
      </c>
      <c r="AJ134" s="32">
        <v>451</v>
      </c>
      <c r="AK134" s="32">
        <v>476</v>
      </c>
      <c r="AL134" s="32">
        <v>411</v>
      </c>
      <c r="AM134" s="32">
        <v>455</v>
      </c>
      <c r="AN134" s="32">
        <v>450</v>
      </c>
      <c r="AO134" s="32">
        <v>451</v>
      </c>
      <c r="AP134" s="32">
        <v>430</v>
      </c>
      <c r="AQ134" s="32">
        <v>482</v>
      </c>
      <c r="AR134" s="32">
        <v>419</v>
      </c>
      <c r="AS134" s="32">
        <v>458</v>
      </c>
      <c r="AT134" s="32">
        <v>466</v>
      </c>
      <c r="AU134" s="32">
        <v>476</v>
      </c>
      <c r="AV134" s="32">
        <v>458</v>
      </c>
      <c r="AW134" s="32">
        <f t="shared" ref="AW134:AZ134" si="30">SUM(AW135:AW149)</f>
        <v>455</v>
      </c>
      <c r="AX134" s="32">
        <f t="shared" si="30"/>
        <v>399</v>
      </c>
      <c r="AY134" s="32">
        <f t="shared" si="30"/>
        <v>391</v>
      </c>
      <c r="AZ134" s="32">
        <f t="shared" si="30"/>
        <v>402</v>
      </c>
      <c r="BA134" s="32">
        <f t="shared" ref="BA134:BB134" si="31">SUM(BA135:BA149)</f>
        <v>368</v>
      </c>
      <c r="BB134" s="32">
        <f t="shared" si="31"/>
        <v>404</v>
      </c>
    </row>
    <row r="135" spans="1:58" s="52" customFormat="1" ht="12.75" x14ac:dyDescent="0.2">
      <c r="A135" s="52" t="s">
        <v>268</v>
      </c>
      <c r="B135" s="52" t="s">
        <v>528</v>
      </c>
      <c r="C135" s="83" t="s">
        <v>699</v>
      </c>
      <c r="D135" s="207" t="s">
        <v>134</v>
      </c>
      <c r="E135" s="14" t="s">
        <v>472</v>
      </c>
      <c r="F135" s="55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>
        <v>14</v>
      </c>
      <c r="AL135" s="14">
        <v>31</v>
      </c>
      <c r="AM135" s="14">
        <v>32</v>
      </c>
      <c r="AN135" s="14">
        <v>36</v>
      </c>
      <c r="AO135" s="14">
        <v>49</v>
      </c>
      <c r="AP135" s="14">
        <v>43</v>
      </c>
      <c r="AQ135" s="14">
        <v>91</v>
      </c>
      <c r="AR135" s="14">
        <v>82</v>
      </c>
      <c r="AS135" s="14">
        <v>93</v>
      </c>
      <c r="AT135" s="52">
        <v>109</v>
      </c>
      <c r="AU135" s="52">
        <v>107</v>
      </c>
      <c r="AV135" s="52">
        <v>94</v>
      </c>
      <c r="AW135" s="52">
        <v>89</v>
      </c>
      <c r="AX135" s="52">
        <f>59+7</f>
        <v>66</v>
      </c>
      <c r="AY135" s="52">
        <v>65</v>
      </c>
      <c r="AZ135" s="52">
        <f>67+2</f>
        <v>69</v>
      </c>
      <c r="BA135" s="52">
        <v>56</v>
      </c>
      <c r="BB135" s="52">
        <v>56</v>
      </c>
    </row>
    <row r="136" spans="1:58" s="52" customFormat="1" ht="12.75" x14ac:dyDescent="0.2">
      <c r="A136" s="52" t="s">
        <v>268</v>
      </c>
      <c r="B136" s="52" t="s">
        <v>562</v>
      </c>
      <c r="C136" s="80"/>
      <c r="D136" s="202" t="s">
        <v>431</v>
      </c>
      <c r="E136" s="9" t="s">
        <v>432</v>
      </c>
      <c r="F136" s="55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52">
        <v>3</v>
      </c>
      <c r="AU136" s="52">
        <v>14</v>
      </c>
      <c r="AV136" s="52">
        <v>25</v>
      </c>
      <c r="AW136" s="52">
        <v>18</v>
      </c>
      <c r="AX136" s="52">
        <v>8</v>
      </c>
      <c r="AY136" s="52">
        <v>9</v>
      </c>
      <c r="AZ136" s="52">
        <v>11</v>
      </c>
      <c r="BA136" s="52">
        <v>7</v>
      </c>
      <c r="BB136" s="52">
        <v>12</v>
      </c>
    </row>
    <row r="137" spans="1:58" s="52" customFormat="1" ht="12.75" x14ac:dyDescent="0.2">
      <c r="A137" s="52" t="s">
        <v>268</v>
      </c>
      <c r="B137" s="52" t="s">
        <v>613</v>
      </c>
      <c r="C137" s="52" t="s">
        <v>700</v>
      </c>
      <c r="D137" s="202" t="s">
        <v>128</v>
      </c>
      <c r="E137" s="9" t="s">
        <v>129</v>
      </c>
      <c r="F137" s="55"/>
      <c r="G137" s="9">
        <v>1</v>
      </c>
      <c r="H137" s="9">
        <v>5</v>
      </c>
      <c r="I137" s="9">
        <v>2</v>
      </c>
      <c r="J137" s="9">
        <v>9</v>
      </c>
      <c r="K137" s="9">
        <v>2</v>
      </c>
      <c r="L137" s="9">
        <v>7</v>
      </c>
      <c r="M137" s="9">
        <v>7</v>
      </c>
      <c r="N137" s="9">
        <v>7</v>
      </c>
      <c r="O137" s="9">
        <v>6</v>
      </c>
      <c r="P137" s="9">
        <v>4</v>
      </c>
      <c r="Q137" s="9">
        <v>11</v>
      </c>
      <c r="R137" s="9">
        <v>11</v>
      </c>
      <c r="S137" s="9">
        <v>6</v>
      </c>
      <c r="T137" s="9">
        <v>9</v>
      </c>
      <c r="U137" s="9">
        <v>9</v>
      </c>
      <c r="V137" s="14">
        <v>16</v>
      </c>
      <c r="W137" s="14">
        <v>10</v>
      </c>
      <c r="X137" s="14">
        <v>11</v>
      </c>
      <c r="Y137" s="14">
        <v>12</v>
      </c>
      <c r="Z137" s="14">
        <v>16</v>
      </c>
      <c r="AA137" s="14">
        <v>17</v>
      </c>
      <c r="AB137" s="14">
        <v>23</v>
      </c>
      <c r="AC137" s="14">
        <v>17</v>
      </c>
      <c r="AD137" s="14">
        <v>17</v>
      </c>
      <c r="AE137" s="14">
        <v>17</v>
      </c>
      <c r="AF137" s="14">
        <v>13</v>
      </c>
      <c r="AG137" s="14">
        <v>19</v>
      </c>
      <c r="AH137" s="14">
        <v>11</v>
      </c>
      <c r="AI137" s="14">
        <v>21</v>
      </c>
      <c r="AJ137" s="14">
        <v>21</v>
      </c>
      <c r="AK137" s="14">
        <v>26</v>
      </c>
      <c r="AL137" s="14">
        <v>19</v>
      </c>
      <c r="AM137" s="14">
        <v>25</v>
      </c>
      <c r="AN137" s="14">
        <v>22</v>
      </c>
      <c r="AO137" s="14">
        <v>25</v>
      </c>
      <c r="AP137" s="14">
        <v>28</v>
      </c>
      <c r="AQ137" s="14">
        <v>37</v>
      </c>
      <c r="AR137" s="14">
        <v>43</v>
      </c>
      <c r="AS137" s="14">
        <v>28</v>
      </c>
      <c r="AT137" s="52">
        <v>19</v>
      </c>
      <c r="AU137" s="52">
        <v>3</v>
      </c>
      <c r="AV137" s="52">
        <v>6</v>
      </c>
      <c r="BF137" s="80"/>
    </row>
    <row r="138" spans="1:58" s="52" customFormat="1" ht="12.75" x14ac:dyDescent="0.2">
      <c r="A138" s="52" t="s">
        <v>268</v>
      </c>
      <c r="B138" s="52" t="s">
        <v>614</v>
      </c>
      <c r="C138" s="80"/>
      <c r="D138" s="202" t="s">
        <v>433</v>
      </c>
      <c r="E138" s="9" t="s">
        <v>434</v>
      </c>
      <c r="F138" s="55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52">
        <v>21</v>
      </c>
      <c r="AU138" s="52">
        <v>29</v>
      </c>
      <c r="AV138" s="52">
        <v>51</v>
      </c>
      <c r="AW138" s="52">
        <v>38</v>
      </c>
      <c r="AX138" s="52">
        <v>30</v>
      </c>
      <c r="AY138" s="52">
        <v>19</v>
      </c>
      <c r="AZ138" s="52">
        <v>24</v>
      </c>
      <c r="BA138" s="52">
        <v>18</v>
      </c>
      <c r="BB138" s="52">
        <v>22</v>
      </c>
    </row>
    <row r="139" spans="1:58" s="52" customFormat="1" ht="12.75" x14ac:dyDescent="0.2">
      <c r="A139" s="52" t="s">
        <v>268</v>
      </c>
      <c r="B139" s="52" t="s">
        <v>615</v>
      </c>
      <c r="C139" s="80"/>
      <c r="D139" s="202" t="s">
        <v>138</v>
      </c>
      <c r="E139" s="9" t="s">
        <v>470</v>
      </c>
      <c r="F139" s="55"/>
      <c r="G139" s="9">
        <v>25</v>
      </c>
      <c r="H139" s="9">
        <v>20</v>
      </c>
      <c r="I139" s="9">
        <v>32</v>
      </c>
      <c r="J139" s="9">
        <v>19</v>
      </c>
      <c r="K139" s="9">
        <v>25</v>
      </c>
      <c r="L139" s="9" t="s">
        <v>21</v>
      </c>
      <c r="M139" s="9" t="s">
        <v>21</v>
      </c>
      <c r="N139" s="9" t="s">
        <v>21</v>
      </c>
      <c r="O139" s="9" t="s">
        <v>21</v>
      </c>
      <c r="P139" s="9" t="s">
        <v>21</v>
      </c>
      <c r="Q139" s="9" t="s">
        <v>21</v>
      </c>
      <c r="R139" s="9" t="s">
        <v>21</v>
      </c>
      <c r="S139" s="9" t="s">
        <v>21</v>
      </c>
      <c r="T139" s="9" t="s">
        <v>21</v>
      </c>
      <c r="U139" s="9" t="s">
        <v>21</v>
      </c>
      <c r="V139" s="14" t="s">
        <v>21</v>
      </c>
      <c r="W139" s="14" t="s">
        <v>21</v>
      </c>
      <c r="X139" s="14" t="s">
        <v>21</v>
      </c>
      <c r="Y139" s="14" t="s">
        <v>21</v>
      </c>
      <c r="Z139" s="14" t="s">
        <v>21</v>
      </c>
      <c r="AA139" s="14" t="s">
        <v>21</v>
      </c>
      <c r="AB139" s="14" t="s">
        <v>21</v>
      </c>
      <c r="AC139" s="14" t="s">
        <v>21</v>
      </c>
      <c r="AD139" s="14" t="s">
        <v>21</v>
      </c>
      <c r="AE139" s="14" t="s">
        <v>21</v>
      </c>
      <c r="AF139" s="14">
        <v>22</v>
      </c>
      <c r="AG139" s="14">
        <v>28</v>
      </c>
      <c r="AH139" s="14">
        <v>28</v>
      </c>
      <c r="AI139" s="14">
        <v>35</v>
      </c>
      <c r="AJ139" s="14">
        <v>28</v>
      </c>
      <c r="AK139" s="14">
        <v>44</v>
      </c>
      <c r="AL139" s="14">
        <v>30</v>
      </c>
      <c r="AM139" s="14">
        <v>30</v>
      </c>
      <c r="AN139" s="14">
        <v>37</v>
      </c>
      <c r="AO139" s="14">
        <v>36</v>
      </c>
      <c r="AP139" s="14">
        <v>39</v>
      </c>
      <c r="AQ139" s="14">
        <v>40</v>
      </c>
      <c r="AR139" s="14">
        <v>35</v>
      </c>
      <c r="AS139" s="14">
        <v>27</v>
      </c>
      <c r="AT139" s="52">
        <v>41</v>
      </c>
      <c r="AU139" s="52">
        <v>43</v>
      </c>
      <c r="AV139" s="52">
        <v>42</v>
      </c>
      <c r="AW139" s="52">
        <v>35</v>
      </c>
      <c r="AX139" s="52">
        <v>31</v>
      </c>
      <c r="AY139" s="52">
        <v>24</v>
      </c>
      <c r="AZ139" s="52">
        <v>34</v>
      </c>
      <c r="BA139" s="52">
        <v>29</v>
      </c>
      <c r="BB139" s="52">
        <v>36</v>
      </c>
    </row>
    <row r="140" spans="1:58" s="52" customFormat="1" ht="12.75" x14ac:dyDescent="0.2">
      <c r="A140" s="52" t="s">
        <v>268</v>
      </c>
      <c r="B140" s="52" t="s">
        <v>269</v>
      </c>
      <c r="C140" s="83" t="s">
        <v>430</v>
      </c>
      <c r="D140" s="207" t="s">
        <v>132</v>
      </c>
      <c r="E140" s="14" t="s">
        <v>133</v>
      </c>
      <c r="F140" s="55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>
        <v>34</v>
      </c>
      <c r="AD140" s="14">
        <v>31</v>
      </c>
      <c r="AE140" s="14">
        <v>39</v>
      </c>
      <c r="AF140" s="14">
        <v>42</v>
      </c>
      <c r="AG140" s="14">
        <v>44</v>
      </c>
      <c r="AH140" s="14">
        <v>49</v>
      </c>
      <c r="AI140" s="14">
        <v>58</v>
      </c>
      <c r="AJ140" s="14">
        <v>69</v>
      </c>
      <c r="AK140" s="14">
        <v>51</v>
      </c>
      <c r="AL140" s="14">
        <v>9</v>
      </c>
      <c r="AM140" s="14">
        <v>3</v>
      </c>
      <c r="AN140" s="14" t="s">
        <v>21</v>
      </c>
      <c r="AO140" s="14"/>
      <c r="AP140" s="14"/>
      <c r="AQ140" s="14"/>
      <c r="AR140" s="14"/>
      <c r="AS140" s="14"/>
    </row>
    <row r="141" spans="1:58" s="52" customFormat="1" ht="12.75" hidden="1" x14ac:dyDescent="0.2">
      <c r="A141" s="52" t="s">
        <v>268</v>
      </c>
      <c r="B141" s="52" t="s">
        <v>269</v>
      </c>
      <c r="C141" s="80"/>
      <c r="D141" s="202" t="s">
        <v>130</v>
      </c>
      <c r="E141" s="14" t="s">
        <v>156</v>
      </c>
      <c r="F141" s="55"/>
      <c r="G141" s="64">
        <v>24</v>
      </c>
      <c r="H141" s="64">
        <v>30</v>
      </c>
      <c r="I141" s="64">
        <v>37</v>
      </c>
      <c r="J141" s="64">
        <v>20</v>
      </c>
      <c r="K141" s="64">
        <v>10</v>
      </c>
      <c r="L141" s="64">
        <v>11</v>
      </c>
      <c r="M141" s="64">
        <v>23</v>
      </c>
      <c r="N141" s="64">
        <v>19</v>
      </c>
      <c r="O141" s="64">
        <v>24</v>
      </c>
      <c r="P141" s="64">
        <v>9</v>
      </c>
      <c r="Q141" s="64">
        <v>24</v>
      </c>
      <c r="R141" s="64">
        <v>8</v>
      </c>
      <c r="S141" s="64">
        <v>19</v>
      </c>
      <c r="T141" s="64">
        <v>16</v>
      </c>
      <c r="U141" s="64">
        <v>30</v>
      </c>
      <c r="V141" s="52">
        <v>15</v>
      </c>
      <c r="W141" s="52">
        <v>17</v>
      </c>
      <c r="X141" s="52">
        <v>11</v>
      </c>
      <c r="Y141" s="52">
        <v>28</v>
      </c>
      <c r="Z141" s="52">
        <v>28</v>
      </c>
      <c r="AA141" s="52">
        <v>23</v>
      </c>
      <c r="AB141" s="52">
        <v>33</v>
      </c>
      <c r="AC141" s="52">
        <v>0</v>
      </c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</row>
    <row r="142" spans="1:58" s="52" customFormat="1" ht="12.75" x14ac:dyDescent="0.2">
      <c r="A142" s="52" t="s">
        <v>268</v>
      </c>
      <c r="B142" s="52" t="s">
        <v>616</v>
      </c>
      <c r="C142" s="80"/>
      <c r="D142" s="202" t="s">
        <v>130</v>
      </c>
      <c r="E142" s="14" t="s">
        <v>131</v>
      </c>
      <c r="F142" s="55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>
        <v>1</v>
      </c>
      <c r="AL142" s="14">
        <v>20</v>
      </c>
      <c r="AM142" s="14">
        <v>28</v>
      </c>
      <c r="AN142" s="14">
        <v>32</v>
      </c>
      <c r="AO142" s="14">
        <v>22</v>
      </c>
      <c r="AP142" s="14">
        <v>26</v>
      </c>
      <c r="AQ142" s="14">
        <v>9</v>
      </c>
      <c r="AR142" s="14">
        <v>2</v>
      </c>
      <c r="AS142" s="14"/>
    </row>
    <row r="143" spans="1:58" s="52" customFormat="1" ht="12.75" hidden="1" x14ac:dyDescent="0.2">
      <c r="A143" s="52" t="s">
        <v>268</v>
      </c>
      <c r="B143" s="52" t="s">
        <v>269</v>
      </c>
      <c r="C143" s="80"/>
      <c r="D143" s="202" t="s">
        <v>299</v>
      </c>
      <c r="E143" s="14" t="s">
        <v>300</v>
      </c>
      <c r="F143" s="55"/>
      <c r="G143" s="64">
        <v>18</v>
      </c>
      <c r="H143" s="64">
        <v>18</v>
      </c>
      <c r="I143" s="64">
        <v>11</v>
      </c>
      <c r="J143" s="64">
        <v>14</v>
      </c>
      <c r="K143" s="64">
        <v>11</v>
      </c>
      <c r="L143" s="64">
        <v>17</v>
      </c>
      <c r="M143" s="64">
        <v>11</v>
      </c>
      <c r="N143" s="64">
        <v>13</v>
      </c>
      <c r="O143" s="64">
        <v>5</v>
      </c>
      <c r="P143" s="64">
        <v>10</v>
      </c>
      <c r="Q143" s="64">
        <v>4</v>
      </c>
      <c r="R143" s="64">
        <v>6</v>
      </c>
      <c r="S143" s="64">
        <v>8</v>
      </c>
      <c r="T143" s="64">
        <v>3</v>
      </c>
      <c r="U143" s="64">
        <v>6</v>
      </c>
      <c r="V143" s="52">
        <v>5</v>
      </c>
      <c r="W143" s="52">
        <v>9</v>
      </c>
      <c r="X143" s="52">
        <v>3</v>
      </c>
      <c r="Y143" s="52">
        <v>2</v>
      </c>
      <c r="Z143" s="52">
        <v>0</v>
      </c>
      <c r="AA143" s="52">
        <v>0</v>
      </c>
      <c r="AB143" s="52">
        <v>1</v>
      </c>
      <c r="AC143" s="52">
        <v>0</v>
      </c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</row>
    <row r="144" spans="1:58" s="52" customFormat="1" ht="12.75" x14ac:dyDescent="0.2">
      <c r="A144" s="52" t="s">
        <v>268</v>
      </c>
      <c r="B144" s="52" t="s">
        <v>270</v>
      </c>
      <c r="C144" s="80" t="s">
        <v>136</v>
      </c>
      <c r="D144" s="202" t="s">
        <v>135</v>
      </c>
      <c r="E144" s="9" t="s">
        <v>136</v>
      </c>
      <c r="F144" s="55"/>
      <c r="G144" s="9">
        <v>81</v>
      </c>
      <c r="H144" s="9">
        <v>71</v>
      </c>
      <c r="I144" s="9">
        <v>63</v>
      </c>
      <c r="J144" s="9">
        <v>58</v>
      </c>
      <c r="K144" s="9">
        <v>57</v>
      </c>
      <c r="L144" s="9">
        <v>45</v>
      </c>
      <c r="M144" s="9">
        <v>35</v>
      </c>
      <c r="N144" s="9">
        <v>40</v>
      </c>
      <c r="O144" s="9">
        <v>48</v>
      </c>
      <c r="P144" s="9">
        <v>49</v>
      </c>
      <c r="Q144" s="9">
        <v>62</v>
      </c>
      <c r="R144" s="9">
        <v>58</v>
      </c>
      <c r="S144" s="9">
        <v>59</v>
      </c>
      <c r="T144" s="9">
        <v>59</v>
      </c>
      <c r="U144" s="9">
        <v>72</v>
      </c>
      <c r="V144" s="14">
        <v>73</v>
      </c>
      <c r="W144" s="14">
        <v>82</v>
      </c>
      <c r="X144" s="14">
        <v>94</v>
      </c>
      <c r="Y144" s="14">
        <v>98</v>
      </c>
      <c r="Z144" s="14">
        <v>98</v>
      </c>
      <c r="AA144" s="14">
        <v>97</v>
      </c>
      <c r="AB144" s="14">
        <v>99</v>
      </c>
      <c r="AC144" s="14">
        <v>98</v>
      </c>
      <c r="AD144" s="14">
        <v>103</v>
      </c>
      <c r="AE144" s="14">
        <v>92</v>
      </c>
      <c r="AF144" s="14">
        <v>116</v>
      </c>
      <c r="AG144" s="14">
        <v>127</v>
      </c>
      <c r="AH144" s="14">
        <v>130</v>
      </c>
      <c r="AI144" s="14">
        <v>147</v>
      </c>
      <c r="AJ144" s="14">
        <v>135</v>
      </c>
      <c r="AK144" s="14">
        <v>156</v>
      </c>
      <c r="AL144" s="14">
        <v>123</v>
      </c>
      <c r="AM144" s="14">
        <v>152</v>
      </c>
      <c r="AN144" s="14">
        <v>126</v>
      </c>
      <c r="AO144" s="14">
        <v>149</v>
      </c>
      <c r="AP144" s="14">
        <v>143</v>
      </c>
      <c r="AQ144" s="14">
        <v>174</v>
      </c>
      <c r="AR144" s="14">
        <v>136</v>
      </c>
      <c r="AS144" s="14">
        <v>169</v>
      </c>
      <c r="AT144" s="52">
        <v>167</v>
      </c>
      <c r="AU144" s="52">
        <v>162</v>
      </c>
      <c r="AV144" s="52">
        <v>132</v>
      </c>
      <c r="AW144" s="52">
        <v>176</v>
      </c>
      <c r="AX144" s="52">
        <v>152</v>
      </c>
      <c r="AY144" s="52">
        <v>168</v>
      </c>
      <c r="AZ144" s="52">
        <v>151</v>
      </c>
      <c r="BA144" s="52">
        <v>149</v>
      </c>
      <c r="BB144" s="52">
        <v>166</v>
      </c>
    </row>
    <row r="145" spans="1:54" s="52" customFormat="1" ht="12.75" hidden="1" x14ac:dyDescent="0.2">
      <c r="A145" s="52" t="s">
        <v>268</v>
      </c>
      <c r="B145" s="52" t="s">
        <v>271</v>
      </c>
      <c r="C145" s="80" t="s">
        <v>402</v>
      </c>
      <c r="D145" s="202" t="s">
        <v>138</v>
      </c>
      <c r="E145" s="9" t="s">
        <v>471</v>
      </c>
      <c r="F145" s="55"/>
      <c r="G145" s="9">
        <v>25</v>
      </c>
      <c r="H145" s="9">
        <v>20</v>
      </c>
      <c r="I145" s="9">
        <v>32</v>
      </c>
      <c r="J145" s="9">
        <v>19</v>
      </c>
      <c r="K145" s="9">
        <v>25</v>
      </c>
      <c r="L145" s="9">
        <v>23</v>
      </c>
      <c r="M145" s="9">
        <v>16</v>
      </c>
      <c r="N145" s="9">
        <v>13</v>
      </c>
      <c r="O145" s="9">
        <v>15</v>
      </c>
      <c r="P145" s="9">
        <v>23</v>
      </c>
      <c r="Q145" s="9">
        <v>11</v>
      </c>
      <c r="R145" s="9">
        <v>14</v>
      </c>
      <c r="S145" s="9">
        <v>19</v>
      </c>
      <c r="T145" s="9">
        <v>20</v>
      </c>
      <c r="U145" s="9">
        <v>29</v>
      </c>
      <c r="V145" s="14">
        <v>38</v>
      </c>
      <c r="W145" s="14">
        <v>38</v>
      </c>
      <c r="X145" s="14">
        <v>35</v>
      </c>
      <c r="Y145" s="14">
        <v>38</v>
      </c>
      <c r="Z145" s="14">
        <v>53</v>
      </c>
      <c r="AA145" s="14">
        <v>48</v>
      </c>
      <c r="AB145" s="14">
        <v>21</v>
      </c>
      <c r="AC145" s="14">
        <v>23</v>
      </c>
      <c r="AD145" s="14">
        <v>27</v>
      </c>
      <c r="AE145" s="14">
        <v>17</v>
      </c>
      <c r="AF145" s="14" t="s">
        <v>21</v>
      </c>
      <c r="AG145" s="14" t="s">
        <v>21</v>
      </c>
      <c r="AH145" s="14" t="s">
        <v>21</v>
      </c>
      <c r="AI145" s="14" t="s">
        <v>21</v>
      </c>
      <c r="AJ145" s="14" t="s">
        <v>21</v>
      </c>
      <c r="AK145" s="14" t="s">
        <v>21</v>
      </c>
      <c r="AL145" s="14" t="s">
        <v>21</v>
      </c>
      <c r="AM145" s="14" t="s">
        <v>21</v>
      </c>
      <c r="AN145" s="14" t="s">
        <v>21</v>
      </c>
      <c r="AO145" s="14"/>
      <c r="AP145" s="14"/>
      <c r="AQ145" s="14"/>
      <c r="AR145" s="14"/>
      <c r="AS145" s="14"/>
    </row>
    <row r="146" spans="1:54" s="52" customFormat="1" ht="12.75" hidden="1" x14ac:dyDescent="0.2">
      <c r="A146" s="52" t="s">
        <v>268</v>
      </c>
      <c r="B146" s="52" t="s">
        <v>289</v>
      </c>
      <c r="C146" s="64" t="s">
        <v>435</v>
      </c>
      <c r="D146" s="78">
        <v>13.131600000000001</v>
      </c>
      <c r="E146" s="78" t="s">
        <v>290</v>
      </c>
      <c r="F146" s="55"/>
      <c r="G146" s="52">
        <v>0</v>
      </c>
      <c r="H146" s="52">
        <v>0</v>
      </c>
      <c r="I146" s="52">
        <v>1</v>
      </c>
      <c r="J146" s="52">
        <v>1</v>
      </c>
      <c r="K146" s="52">
        <v>0</v>
      </c>
      <c r="L146" s="52">
        <v>1</v>
      </c>
      <c r="M146" s="52">
        <v>0</v>
      </c>
      <c r="N146" s="52">
        <v>0</v>
      </c>
      <c r="O146" s="52">
        <v>0</v>
      </c>
      <c r="P146" s="52">
        <v>1</v>
      </c>
      <c r="Q146" s="52">
        <v>1</v>
      </c>
      <c r="R146" s="52">
        <v>0</v>
      </c>
      <c r="S146" s="52">
        <v>1</v>
      </c>
      <c r="T146" s="52">
        <v>0</v>
      </c>
      <c r="U146" s="52">
        <v>0</v>
      </c>
      <c r="V146" s="52">
        <v>0</v>
      </c>
      <c r="W146" s="52">
        <v>0</v>
      </c>
      <c r="X146" s="52">
        <v>1</v>
      </c>
      <c r="Y146" s="52">
        <v>1</v>
      </c>
      <c r="Z146" s="52">
        <v>5</v>
      </c>
      <c r="AA146" s="52">
        <v>1</v>
      </c>
      <c r="AB146" s="52">
        <v>5</v>
      </c>
      <c r="AC146" s="52">
        <v>2</v>
      </c>
      <c r="AD146" s="52">
        <v>5</v>
      </c>
      <c r="AE146" s="52">
        <v>10</v>
      </c>
    </row>
    <row r="147" spans="1:54" s="52" customFormat="1" ht="12.75" x14ac:dyDescent="0.2">
      <c r="A147" s="52" t="s">
        <v>268</v>
      </c>
      <c r="B147" s="52" t="s">
        <v>529</v>
      </c>
      <c r="C147" s="64" t="s">
        <v>436</v>
      </c>
      <c r="D147" s="204" t="s">
        <v>125</v>
      </c>
      <c r="E147" s="9" t="s">
        <v>126</v>
      </c>
      <c r="F147" s="55"/>
      <c r="G147" s="9">
        <v>8</v>
      </c>
      <c r="H147" s="9">
        <v>12</v>
      </c>
      <c r="I147" s="9">
        <v>13</v>
      </c>
      <c r="J147" s="9">
        <v>14</v>
      </c>
      <c r="K147" s="9">
        <v>12</v>
      </c>
      <c r="L147" s="9">
        <v>9</v>
      </c>
      <c r="M147" s="9">
        <v>5</v>
      </c>
      <c r="N147" s="9">
        <v>1</v>
      </c>
      <c r="O147" s="9">
        <v>4</v>
      </c>
      <c r="P147" s="9">
        <v>3</v>
      </c>
      <c r="Q147" s="9">
        <v>6</v>
      </c>
      <c r="R147" s="9">
        <v>2</v>
      </c>
      <c r="S147" s="9">
        <v>10</v>
      </c>
      <c r="T147" s="9">
        <v>13</v>
      </c>
      <c r="U147" s="9">
        <v>20</v>
      </c>
      <c r="V147" s="14">
        <v>15</v>
      </c>
      <c r="W147" s="14">
        <v>27</v>
      </c>
      <c r="X147" s="14">
        <v>22</v>
      </c>
      <c r="Y147" s="14">
        <v>27</v>
      </c>
      <c r="Z147" s="14">
        <v>31</v>
      </c>
      <c r="AA147" s="14">
        <v>26</v>
      </c>
      <c r="AB147" s="14">
        <v>29</v>
      </c>
      <c r="AC147" s="14">
        <v>24</v>
      </c>
      <c r="AD147" s="14">
        <v>33</v>
      </c>
      <c r="AE147" s="14">
        <v>37</v>
      </c>
      <c r="AF147" s="14">
        <v>38</v>
      </c>
      <c r="AG147" s="14">
        <v>25</v>
      </c>
      <c r="AH147" s="14">
        <v>35</v>
      </c>
      <c r="AI147" s="14">
        <v>29</v>
      </c>
      <c r="AJ147" s="14">
        <v>29</v>
      </c>
      <c r="AK147" s="14">
        <v>25</v>
      </c>
      <c r="AL147" s="14">
        <v>23</v>
      </c>
      <c r="AM147" s="14">
        <v>27</v>
      </c>
      <c r="AN147" s="14">
        <v>50</v>
      </c>
      <c r="AO147" s="14">
        <v>31</v>
      </c>
      <c r="AP147" s="14">
        <v>39</v>
      </c>
      <c r="AQ147" s="14">
        <v>34</v>
      </c>
      <c r="AR147" s="14">
        <v>30</v>
      </c>
      <c r="AS147" s="14">
        <v>34</v>
      </c>
      <c r="AT147" s="52">
        <v>30</v>
      </c>
      <c r="AU147" s="52">
        <v>36</v>
      </c>
      <c r="AV147" s="52">
        <v>28</v>
      </c>
      <c r="AW147" s="52">
        <v>18</v>
      </c>
      <c r="AX147" s="52">
        <f>3+24</f>
        <v>27</v>
      </c>
      <c r="AY147" s="52">
        <v>28</v>
      </c>
      <c r="AZ147" s="52">
        <v>32</v>
      </c>
      <c r="BA147" s="52">
        <v>27</v>
      </c>
      <c r="BB147" s="52">
        <v>38</v>
      </c>
    </row>
    <row r="148" spans="1:54" s="52" customFormat="1" ht="12.75" x14ac:dyDescent="0.2">
      <c r="A148" s="52" t="s">
        <v>268</v>
      </c>
      <c r="B148" s="52" t="s">
        <v>529</v>
      </c>
      <c r="C148" s="64"/>
      <c r="D148" s="202">
        <v>13.120200000000001</v>
      </c>
      <c r="E148" s="9" t="s">
        <v>127</v>
      </c>
      <c r="F148" s="55"/>
      <c r="G148" s="9">
        <v>87</v>
      </c>
      <c r="H148" s="9">
        <v>56</v>
      </c>
      <c r="I148" s="9">
        <v>52</v>
      </c>
      <c r="J148" s="9">
        <v>60</v>
      </c>
      <c r="K148" s="9">
        <v>47</v>
      </c>
      <c r="L148" s="9">
        <v>52</v>
      </c>
      <c r="M148" s="9">
        <v>49</v>
      </c>
      <c r="N148" s="9">
        <v>57</v>
      </c>
      <c r="O148" s="9">
        <v>49</v>
      </c>
      <c r="P148" s="9">
        <v>59</v>
      </c>
      <c r="Q148" s="9">
        <v>88</v>
      </c>
      <c r="R148" s="9">
        <v>98</v>
      </c>
      <c r="S148" s="9">
        <v>113</v>
      </c>
      <c r="T148" s="9">
        <v>150</v>
      </c>
      <c r="U148" s="9">
        <v>218</v>
      </c>
      <c r="V148" s="14">
        <v>95</v>
      </c>
      <c r="W148" s="14">
        <v>118</v>
      </c>
      <c r="X148" s="14">
        <v>93</v>
      </c>
      <c r="Y148" s="14">
        <v>100</v>
      </c>
      <c r="Z148" s="14">
        <v>120</v>
      </c>
      <c r="AA148" s="14">
        <v>127</v>
      </c>
      <c r="AB148" s="14">
        <v>125</v>
      </c>
      <c r="AC148" s="14">
        <v>151</v>
      </c>
      <c r="AD148" s="14">
        <v>188</v>
      </c>
      <c r="AE148" s="14">
        <v>153</v>
      </c>
      <c r="AF148" s="14">
        <v>139</v>
      </c>
      <c r="AG148" s="14">
        <v>122</v>
      </c>
      <c r="AH148" s="14">
        <v>112</v>
      </c>
      <c r="AI148" s="14">
        <v>113</v>
      </c>
      <c r="AJ148" s="14">
        <v>114</v>
      </c>
      <c r="AK148" s="14">
        <v>116</v>
      </c>
      <c r="AL148" s="14">
        <v>108</v>
      </c>
      <c r="AM148" s="14">
        <v>115</v>
      </c>
      <c r="AN148" s="14">
        <v>109</v>
      </c>
      <c r="AO148" s="14">
        <v>101</v>
      </c>
      <c r="AP148" s="14">
        <v>82</v>
      </c>
      <c r="AQ148" s="14">
        <v>71</v>
      </c>
      <c r="AR148" s="14">
        <v>75</v>
      </c>
      <c r="AS148" s="14">
        <v>76</v>
      </c>
      <c r="AT148" s="52">
        <v>48</v>
      </c>
      <c r="AU148" s="52">
        <v>58</v>
      </c>
      <c r="AV148" s="52">
        <v>64</v>
      </c>
      <c r="AW148" s="52">
        <v>60</v>
      </c>
      <c r="AX148" s="52">
        <f>1+60</f>
        <v>61</v>
      </c>
      <c r="AY148" s="52">
        <v>57</v>
      </c>
      <c r="AZ148" s="52">
        <f>1+60</f>
        <v>61</v>
      </c>
      <c r="BA148" s="52">
        <v>64</v>
      </c>
      <c r="BB148" s="52">
        <v>60</v>
      </c>
    </row>
    <row r="149" spans="1:54" s="52" customFormat="1" ht="12.75" x14ac:dyDescent="0.2">
      <c r="A149" s="52" t="s">
        <v>268</v>
      </c>
      <c r="B149" s="52" t="s">
        <v>529</v>
      </c>
      <c r="C149" s="80"/>
      <c r="D149" s="202">
        <v>13.100099999999999</v>
      </c>
      <c r="E149" s="9" t="s">
        <v>137</v>
      </c>
      <c r="F149" s="55"/>
      <c r="G149" s="9">
        <v>58</v>
      </c>
      <c r="H149" s="9">
        <v>36</v>
      </c>
      <c r="I149" s="9">
        <v>48</v>
      </c>
      <c r="J149" s="9">
        <v>46</v>
      </c>
      <c r="K149" s="9">
        <v>55</v>
      </c>
      <c r="L149" s="9">
        <v>39</v>
      </c>
      <c r="M149" s="9">
        <v>54</v>
      </c>
      <c r="N149" s="9">
        <v>31</v>
      </c>
      <c r="O149" s="9">
        <v>22</v>
      </c>
      <c r="P149" s="9">
        <v>22</v>
      </c>
      <c r="Q149" s="9">
        <v>25</v>
      </c>
      <c r="R149" s="9">
        <v>13</v>
      </c>
      <c r="S149" s="9">
        <v>26</v>
      </c>
      <c r="T149" s="9">
        <v>28</v>
      </c>
      <c r="U149" s="9">
        <v>39</v>
      </c>
      <c r="V149" s="14">
        <v>41</v>
      </c>
      <c r="W149" s="14">
        <v>34</v>
      </c>
      <c r="X149" s="14">
        <v>31</v>
      </c>
      <c r="Y149" s="14">
        <v>36</v>
      </c>
      <c r="Z149" s="14">
        <v>27</v>
      </c>
      <c r="AA149" s="14">
        <v>34</v>
      </c>
      <c r="AB149" s="14">
        <v>39</v>
      </c>
      <c r="AC149" s="14">
        <v>40</v>
      </c>
      <c r="AD149" s="14">
        <v>43</v>
      </c>
      <c r="AE149" s="14">
        <v>40</v>
      </c>
      <c r="AF149" s="14">
        <v>45</v>
      </c>
      <c r="AG149" s="14">
        <v>22</v>
      </c>
      <c r="AH149" s="14">
        <v>40</v>
      </c>
      <c r="AI149" s="14">
        <v>35</v>
      </c>
      <c r="AJ149" s="14">
        <v>55</v>
      </c>
      <c r="AK149" s="14">
        <v>43</v>
      </c>
      <c r="AL149" s="14">
        <v>48</v>
      </c>
      <c r="AM149" s="14">
        <v>43</v>
      </c>
      <c r="AN149" s="14">
        <v>38</v>
      </c>
      <c r="AO149" s="14">
        <v>38</v>
      </c>
      <c r="AP149" s="14">
        <v>30</v>
      </c>
      <c r="AQ149" s="14">
        <v>26</v>
      </c>
      <c r="AR149" s="14">
        <v>16</v>
      </c>
      <c r="AS149" s="14">
        <v>31</v>
      </c>
      <c r="AT149" s="52">
        <v>28</v>
      </c>
      <c r="AU149" s="52">
        <v>24</v>
      </c>
      <c r="AV149" s="52">
        <v>16</v>
      </c>
      <c r="AW149" s="52">
        <v>21</v>
      </c>
      <c r="AX149" s="52">
        <f>2+22</f>
        <v>24</v>
      </c>
      <c r="AY149" s="52">
        <v>21</v>
      </c>
      <c r="AZ149" s="52">
        <v>20</v>
      </c>
      <c r="BA149" s="52">
        <v>18</v>
      </c>
      <c r="BB149" s="52">
        <v>14</v>
      </c>
    </row>
    <row r="150" spans="1:54" s="28" customFormat="1" ht="15" x14ac:dyDescent="0.25">
      <c r="A150" s="28" t="s">
        <v>278</v>
      </c>
      <c r="B150" s="28" t="s">
        <v>21</v>
      </c>
      <c r="C150" s="29" t="s">
        <v>166</v>
      </c>
      <c r="D150" s="33"/>
      <c r="E150" s="30"/>
      <c r="F150" s="31"/>
      <c r="G150" s="32">
        <v>53</v>
      </c>
      <c r="H150" s="32">
        <v>47</v>
      </c>
      <c r="I150" s="32">
        <v>59</v>
      </c>
      <c r="J150" s="32">
        <v>51</v>
      </c>
      <c r="K150" s="32">
        <v>94</v>
      </c>
      <c r="L150" s="32">
        <v>90</v>
      </c>
      <c r="M150" s="32">
        <v>130</v>
      </c>
      <c r="N150" s="32">
        <v>145</v>
      </c>
      <c r="O150" s="32">
        <v>152</v>
      </c>
      <c r="P150" s="32">
        <v>150</v>
      </c>
      <c r="Q150" s="32">
        <v>118</v>
      </c>
      <c r="R150" s="32">
        <v>152</v>
      </c>
      <c r="S150" s="32">
        <v>152</v>
      </c>
      <c r="T150" s="32">
        <v>162</v>
      </c>
      <c r="U150" s="32">
        <v>145</v>
      </c>
      <c r="V150" s="32">
        <v>168</v>
      </c>
      <c r="W150" s="32">
        <v>118</v>
      </c>
      <c r="X150" s="32">
        <v>153</v>
      </c>
      <c r="Y150" s="32">
        <v>156</v>
      </c>
      <c r="Z150" s="32">
        <v>149</v>
      </c>
      <c r="AA150" s="32">
        <v>122</v>
      </c>
      <c r="AB150" s="32">
        <v>120</v>
      </c>
      <c r="AC150" s="32">
        <v>111</v>
      </c>
      <c r="AD150" s="32">
        <v>136</v>
      </c>
      <c r="AE150" s="32">
        <v>121</v>
      </c>
      <c r="AF150" s="32">
        <v>145</v>
      </c>
      <c r="AG150" s="32">
        <v>175</v>
      </c>
      <c r="AH150" s="32">
        <v>176</v>
      </c>
      <c r="AI150" s="32">
        <v>207</v>
      </c>
      <c r="AJ150" s="32">
        <v>185</v>
      </c>
      <c r="AK150" s="32">
        <v>187</v>
      </c>
      <c r="AL150" s="32">
        <v>207</v>
      </c>
      <c r="AM150" s="32">
        <v>193</v>
      </c>
      <c r="AN150" s="32">
        <v>194</v>
      </c>
      <c r="AO150" s="32">
        <v>235</v>
      </c>
      <c r="AP150" s="32">
        <v>220</v>
      </c>
      <c r="AQ150" s="32">
        <v>236</v>
      </c>
      <c r="AR150" s="32">
        <v>229</v>
      </c>
      <c r="AS150" s="32">
        <v>262</v>
      </c>
      <c r="AT150" s="32">
        <v>294</v>
      </c>
      <c r="AU150" s="32">
        <v>320</v>
      </c>
      <c r="AV150" s="32">
        <v>351</v>
      </c>
      <c r="AW150" s="32">
        <f t="shared" ref="AW150:AZ150" si="32">SUM(AW151:AW153,AW157,AW158,AW160,AW163,AW164,AW165)</f>
        <v>306</v>
      </c>
      <c r="AX150" s="32">
        <f t="shared" si="32"/>
        <v>329</v>
      </c>
      <c r="AY150" s="32">
        <f t="shared" si="32"/>
        <v>357</v>
      </c>
      <c r="AZ150" s="32">
        <f t="shared" si="32"/>
        <v>286</v>
      </c>
      <c r="BA150" s="32">
        <f t="shared" ref="BA150:BB150" si="33">SUM(BA151:BA153,BA157,BA158,BA160,BA163,BA164,BA165)</f>
        <v>271</v>
      </c>
      <c r="BB150" s="32">
        <f t="shared" si="33"/>
        <v>245</v>
      </c>
    </row>
    <row r="151" spans="1:54" s="52" customFormat="1" ht="12.75" x14ac:dyDescent="0.2">
      <c r="A151" s="52" t="s">
        <v>278</v>
      </c>
      <c r="B151" s="52" t="s">
        <v>272</v>
      </c>
      <c r="C151" s="80" t="s">
        <v>169</v>
      </c>
      <c r="D151" s="202" t="s">
        <v>168</v>
      </c>
      <c r="E151" s="9" t="s">
        <v>169</v>
      </c>
      <c r="F151" s="55"/>
      <c r="G151" s="9">
        <v>19</v>
      </c>
      <c r="H151" s="9">
        <v>27</v>
      </c>
      <c r="I151" s="9">
        <v>29</v>
      </c>
      <c r="J151" s="9">
        <v>25</v>
      </c>
      <c r="K151" s="9">
        <v>55</v>
      </c>
      <c r="L151" s="9">
        <v>20</v>
      </c>
      <c r="M151" s="9">
        <v>27</v>
      </c>
      <c r="N151" s="9">
        <v>34</v>
      </c>
      <c r="O151" s="9">
        <v>33</v>
      </c>
      <c r="P151" s="9">
        <v>32</v>
      </c>
      <c r="Q151" s="9">
        <v>22</v>
      </c>
      <c r="R151" s="9">
        <v>31</v>
      </c>
      <c r="S151" s="9">
        <v>24</v>
      </c>
      <c r="T151" s="9">
        <v>34</v>
      </c>
      <c r="U151" s="9">
        <v>31</v>
      </c>
      <c r="V151" s="14">
        <v>41</v>
      </c>
      <c r="W151" s="14">
        <v>26</v>
      </c>
      <c r="X151" s="14">
        <v>42</v>
      </c>
      <c r="Y151" s="14">
        <v>49</v>
      </c>
      <c r="Z151" s="14">
        <v>45</v>
      </c>
      <c r="AA151" s="14">
        <v>40</v>
      </c>
      <c r="AB151" s="14">
        <v>29</v>
      </c>
      <c r="AC151" s="14">
        <v>23</v>
      </c>
      <c r="AD151" s="14">
        <v>34</v>
      </c>
      <c r="AE151" s="14">
        <v>24</v>
      </c>
      <c r="AF151" s="14">
        <v>27</v>
      </c>
      <c r="AG151" s="14">
        <v>35</v>
      </c>
      <c r="AH151" s="14">
        <v>30</v>
      </c>
      <c r="AI151" s="14">
        <v>35</v>
      </c>
      <c r="AJ151" s="14">
        <v>52</v>
      </c>
      <c r="AK151" s="14">
        <v>40</v>
      </c>
      <c r="AL151" s="14">
        <v>43</v>
      </c>
      <c r="AM151" s="14">
        <v>30</v>
      </c>
      <c r="AN151" s="14">
        <v>29</v>
      </c>
      <c r="AO151" s="14">
        <v>52</v>
      </c>
      <c r="AP151" s="14">
        <v>55</v>
      </c>
      <c r="AQ151" s="14">
        <v>33</v>
      </c>
      <c r="AR151" s="14">
        <v>35</v>
      </c>
      <c r="AS151" s="14">
        <v>39</v>
      </c>
      <c r="AT151" s="52">
        <v>49</v>
      </c>
      <c r="AU151" s="52">
        <v>51</v>
      </c>
      <c r="AV151" s="52">
        <v>53</v>
      </c>
      <c r="AW151" s="52">
        <v>30</v>
      </c>
      <c r="AX151" s="52">
        <v>52</v>
      </c>
      <c r="AY151" s="52">
        <v>54</v>
      </c>
      <c r="AZ151" s="52">
        <v>50</v>
      </c>
      <c r="BA151" s="52">
        <v>45</v>
      </c>
      <c r="BB151" s="52">
        <v>50</v>
      </c>
    </row>
    <row r="152" spans="1:54" s="52" customFormat="1" ht="12.75" x14ac:dyDescent="0.2">
      <c r="A152" s="52" t="s">
        <v>278</v>
      </c>
      <c r="B152" s="52" t="s">
        <v>273</v>
      </c>
      <c r="C152" s="82" t="s">
        <v>167</v>
      </c>
      <c r="D152" s="204">
        <v>11.0701</v>
      </c>
      <c r="E152" s="9" t="s">
        <v>167</v>
      </c>
      <c r="F152" s="55"/>
      <c r="G152" s="14"/>
      <c r="H152" s="14"/>
      <c r="I152" s="14"/>
      <c r="J152" s="14"/>
      <c r="K152" s="14"/>
      <c r="L152" s="9">
        <v>23</v>
      </c>
      <c r="M152" s="9">
        <v>33</v>
      </c>
      <c r="N152" s="9">
        <v>34</v>
      </c>
      <c r="O152" s="9">
        <v>34</v>
      </c>
      <c r="P152" s="9">
        <v>33</v>
      </c>
      <c r="Q152" s="9">
        <v>21</v>
      </c>
      <c r="R152" s="9">
        <v>30</v>
      </c>
      <c r="S152" s="9">
        <v>30</v>
      </c>
      <c r="T152" s="9">
        <v>24</v>
      </c>
      <c r="U152" s="9">
        <v>20</v>
      </c>
      <c r="V152" s="14">
        <v>18</v>
      </c>
      <c r="W152" s="14">
        <v>15</v>
      </c>
      <c r="X152" s="14">
        <v>9</v>
      </c>
      <c r="Y152" s="14">
        <v>18</v>
      </c>
      <c r="Z152" s="14">
        <v>29</v>
      </c>
      <c r="AA152" s="14">
        <v>18</v>
      </c>
      <c r="AB152" s="14">
        <v>21</v>
      </c>
      <c r="AC152" s="14">
        <v>20</v>
      </c>
      <c r="AD152" s="14">
        <v>29</v>
      </c>
      <c r="AE152" s="14">
        <v>25</v>
      </c>
      <c r="AF152" s="14">
        <v>37</v>
      </c>
      <c r="AG152" s="14">
        <v>42</v>
      </c>
      <c r="AH152" s="14">
        <v>27</v>
      </c>
      <c r="AI152" s="14">
        <v>44</v>
      </c>
      <c r="AJ152" s="14">
        <v>25</v>
      </c>
      <c r="AK152" s="14">
        <v>30</v>
      </c>
      <c r="AL152" s="14">
        <v>29</v>
      </c>
      <c r="AM152" s="14">
        <v>41</v>
      </c>
      <c r="AN152" s="14">
        <v>32</v>
      </c>
      <c r="AO152" s="14">
        <v>35</v>
      </c>
      <c r="AP152" s="14">
        <v>26</v>
      </c>
      <c r="AQ152" s="14">
        <v>44</v>
      </c>
      <c r="AR152" s="14">
        <v>39</v>
      </c>
      <c r="AS152" s="14">
        <v>45</v>
      </c>
      <c r="AT152" s="52">
        <v>51</v>
      </c>
      <c r="AU152" s="52">
        <v>54</v>
      </c>
      <c r="AV152" s="52">
        <v>67</v>
      </c>
      <c r="AW152" s="52">
        <v>76</v>
      </c>
      <c r="AX152" s="52">
        <v>68</v>
      </c>
      <c r="AY152" s="52">
        <v>72</v>
      </c>
      <c r="AZ152" s="52">
        <v>82</v>
      </c>
      <c r="BA152" s="52">
        <v>75</v>
      </c>
      <c r="BB152" s="52">
        <v>60</v>
      </c>
    </row>
    <row r="153" spans="1:54" s="52" customFormat="1" ht="15" x14ac:dyDescent="0.2">
      <c r="A153" s="52" t="s">
        <v>278</v>
      </c>
      <c r="B153" s="52" t="s">
        <v>274</v>
      </c>
      <c r="C153" s="80" t="s">
        <v>180</v>
      </c>
      <c r="D153" s="202" t="s">
        <v>696</v>
      </c>
      <c r="E153" s="9" t="s">
        <v>660</v>
      </c>
      <c r="F153" s="55"/>
      <c r="G153" s="14"/>
      <c r="H153" s="9" t="s">
        <v>21</v>
      </c>
      <c r="I153" s="9" t="s">
        <v>21</v>
      </c>
      <c r="J153" s="9" t="s">
        <v>21</v>
      </c>
      <c r="K153" s="9">
        <v>6</v>
      </c>
      <c r="L153" s="9" t="s">
        <v>21</v>
      </c>
      <c r="M153" s="9" t="s">
        <v>21</v>
      </c>
      <c r="N153" s="9" t="s">
        <v>21</v>
      </c>
      <c r="O153" s="9" t="s">
        <v>21</v>
      </c>
      <c r="P153" s="9" t="s">
        <v>21</v>
      </c>
      <c r="Q153" s="9" t="s">
        <v>21</v>
      </c>
      <c r="R153" s="9" t="s">
        <v>21</v>
      </c>
      <c r="S153" s="9" t="s">
        <v>21</v>
      </c>
      <c r="T153" s="9" t="s">
        <v>21</v>
      </c>
      <c r="U153" s="9" t="s">
        <v>21</v>
      </c>
      <c r="V153" s="14" t="s">
        <v>21</v>
      </c>
      <c r="W153" s="14" t="s">
        <v>21</v>
      </c>
      <c r="X153" s="14" t="s">
        <v>21</v>
      </c>
      <c r="Y153" s="14" t="s">
        <v>21</v>
      </c>
      <c r="Z153" s="14" t="s">
        <v>21</v>
      </c>
      <c r="AA153" s="14" t="s">
        <v>21</v>
      </c>
      <c r="AB153" s="14" t="s">
        <v>21</v>
      </c>
      <c r="AC153" s="14" t="s">
        <v>21</v>
      </c>
      <c r="AD153" s="14" t="s">
        <v>21</v>
      </c>
      <c r="AE153" s="14">
        <v>15</v>
      </c>
      <c r="AF153" s="14">
        <v>14</v>
      </c>
      <c r="AG153" s="14">
        <v>18</v>
      </c>
      <c r="AH153" s="14">
        <v>29</v>
      </c>
      <c r="AI153" s="14">
        <v>22</v>
      </c>
      <c r="AJ153" s="14">
        <v>29</v>
      </c>
      <c r="AK153" s="14">
        <v>39</v>
      </c>
      <c r="AL153" s="14">
        <v>38</v>
      </c>
      <c r="AM153" s="14">
        <v>37</v>
      </c>
      <c r="AN153" s="14">
        <v>38</v>
      </c>
      <c r="AO153" s="14">
        <v>34</v>
      </c>
      <c r="AP153" s="14">
        <v>28</v>
      </c>
      <c r="AQ153" s="14">
        <v>19</v>
      </c>
      <c r="AR153" s="14">
        <v>22</v>
      </c>
      <c r="AS153" s="14">
        <v>26</v>
      </c>
      <c r="AT153" s="52">
        <v>27</v>
      </c>
      <c r="AU153" s="52">
        <v>20</v>
      </c>
      <c r="AV153" s="52">
        <v>21</v>
      </c>
      <c r="AW153" s="52">
        <f t="shared" ref="AW153:AZ153" si="34">AW154+AW155</f>
        <v>25</v>
      </c>
      <c r="AX153" s="52">
        <f t="shared" si="34"/>
        <v>27</v>
      </c>
      <c r="AY153" s="52">
        <f t="shared" si="34"/>
        <v>26</v>
      </c>
      <c r="AZ153" s="52">
        <f t="shared" si="34"/>
        <v>25</v>
      </c>
      <c r="BA153" s="52">
        <f t="shared" ref="BA153:BB153" si="35">BA154+BA155</f>
        <v>23</v>
      </c>
      <c r="BB153" s="52">
        <f t="shared" si="35"/>
        <v>20</v>
      </c>
    </row>
    <row r="154" spans="1:54" s="52" customFormat="1" ht="12.75" x14ac:dyDescent="0.2">
      <c r="A154" s="52" t="s">
        <v>278</v>
      </c>
      <c r="B154" s="52" t="s">
        <v>535</v>
      </c>
      <c r="C154" s="80"/>
      <c r="D154" s="202"/>
      <c r="E154" s="88"/>
      <c r="F154" s="103" t="s">
        <v>359</v>
      </c>
      <c r="G154" s="86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>
        <v>17</v>
      </c>
      <c r="AR154" s="86">
        <v>16</v>
      </c>
      <c r="AS154" s="86">
        <v>23</v>
      </c>
      <c r="AT154" s="96">
        <v>20</v>
      </c>
      <c r="AU154" s="96">
        <v>19</v>
      </c>
      <c r="AV154" s="96">
        <v>17</v>
      </c>
      <c r="AW154" s="96">
        <v>23</v>
      </c>
      <c r="AX154" s="96">
        <v>21</v>
      </c>
      <c r="AY154" s="96">
        <v>22</v>
      </c>
      <c r="AZ154" s="96">
        <v>21</v>
      </c>
      <c r="BA154" s="96">
        <v>19</v>
      </c>
      <c r="BB154" s="96">
        <v>17</v>
      </c>
    </row>
    <row r="155" spans="1:54" s="52" customFormat="1" ht="12.75" x14ac:dyDescent="0.2">
      <c r="A155" s="52" t="s">
        <v>278</v>
      </c>
      <c r="B155" s="52" t="s">
        <v>371</v>
      </c>
      <c r="C155" s="80"/>
      <c r="D155" s="202"/>
      <c r="E155" s="88"/>
      <c r="F155" s="103" t="s">
        <v>201</v>
      </c>
      <c r="G155" s="86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>
        <v>2</v>
      </c>
      <c r="AR155" s="86">
        <v>6</v>
      </c>
      <c r="AS155" s="86">
        <v>3</v>
      </c>
      <c r="AT155" s="96">
        <v>7</v>
      </c>
      <c r="AU155" s="96">
        <v>1</v>
      </c>
      <c r="AV155" s="96">
        <v>4</v>
      </c>
      <c r="AW155" s="96">
        <v>2</v>
      </c>
      <c r="AX155" s="96">
        <v>6</v>
      </c>
      <c r="AY155" s="96">
        <v>4</v>
      </c>
      <c r="AZ155" s="96">
        <v>4</v>
      </c>
      <c r="BA155" s="96">
        <v>4</v>
      </c>
      <c r="BB155" s="96">
        <v>3</v>
      </c>
    </row>
    <row r="156" spans="1:54" s="52" customFormat="1" ht="12.75" hidden="1" x14ac:dyDescent="0.2">
      <c r="A156" s="52" t="s">
        <v>278</v>
      </c>
      <c r="B156" s="52" t="s">
        <v>282</v>
      </c>
      <c r="C156" s="80" t="s">
        <v>180</v>
      </c>
      <c r="D156" s="202"/>
      <c r="E156" s="9" t="s">
        <v>180</v>
      </c>
      <c r="F156" s="55"/>
      <c r="G156" s="14"/>
      <c r="H156" s="9" t="s">
        <v>21</v>
      </c>
      <c r="I156" s="9" t="s">
        <v>21</v>
      </c>
      <c r="J156" s="9" t="s">
        <v>21</v>
      </c>
      <c r="K156" s="9">
        <v>6</v>
      </c>
      <c r="L156" s="9">
        <v>9</v>
      </c>
      <c r="M156" s="9">
        <v>8</v>
      </c>
      <c r="N156" s="9">
        <v>9</v>
      </c>
      <c r="O156" s="9">
        <v>4</v>
      </c>
      <c r="P156" s="9">
        <v>10</v>
      </c>
      <c r="Q156" s="9">
        <v>6</v>
      </c>
      <c r="R156" s="9">
        <v>13</v>
      </c>
      <c r="S156" s="9">
        <v>16</v>
      </c>
      <c r="T156" s="9">
        <v>13</v>
      </c>
      <c r="U156" s="9">
        <v>14</v>
      </c>
      <c r="V156" s="14">
        <v>12</v>
      </c>
      <c r="W156" s="14">
        <v>14</v>
      </c>
      <c r="X156" s="14">
        <v>17</v>
      </c>
      <c r="Y156" s="14">
        <v>11</v>
      </c>
      <c r="Z156" s="14">
        <v>12</v>
      </c>
      <c r="AA156" s="14">
        <v>17</v>
      </c>
      <c r="AB156" s="14">
        <v>22</v>
      </c>
      <c r="AC156" s="14">
        <v>13</v>
      </c>
      <c r="AD156" s="14">
        <v>17</v>
      </c>
      <c r="AE156" s="14" t="s">
        <v>21</v>
      </c>
      <c r="AF156" s="14" t="s">
        <v>21</v>
      </c>
      <c r="AG156" s="14" t="s">
        <v>21</v>
      </c>
      <c r="AH156" s="14" t="s">
        <v>21</v>
      </c>
      <c r="AI156" s="14" t="s">
        <v>21</v>
      </c>
      <c r="AJ156" s="14" t="s">
        <v>21</v>
      </c>
      <c r="AK156" s="14" t="s">
        <v>21</v>
      </c>
      <c r="AL156" s="14" t="s">
        <v>21</v>
      </c>
      <c r="AM156" s="14" t="s">
        <v>21</v>
      </c>
      <c r="AN156" s="14" t="s">
        <v>21</v>
      </c>
      <c r="AO156" s="14"/>
      <c r="AP156" s="14"/>
      <c r="AQ156" s="14"/>
      <c r="AR156" s="14"/>
      <c r="AS156" s="14"/>
    </row>
    <row r="157" spans="1:54" s="52" customFormat="1" ht="12.75" x14ac:dyDescent="0.2">
      <c r="A157" s="52" t="s">
        <v>278</v>
      </c>
      <c r="B157" s="52" t="s">
        <v>275</v>
      </c>
      <c r="C157" s="80" t="s">
        <v>212</v>
      </c>
      <c r="D157" s="202" t="s">
        <v>170</v>
      </c>
      <c r="E157" s="9" t="s">
        <v>171</v>
      </c>
      <c r="F157" s="55"/>
      <c r="G157" s="9">
        <v>19</v>
      </c>
      <c r="H157" s="9" t="s">
        <v>21</v>
      </c>
      <c r="I157" s="9" t="s">
        <v>21</v>
      </c>
      <c r="J157" s="9" t="s">
        <v>21</v>
      </c>
      <c r="K157" s="9" t="s">
        <v>21</v>
      </c>
      <c r="L157" s="9" t="s">
        <v>21</v>
      </c>
      <c r="M157" s="9" t="s">
        <v>21</v>
      </c>
      <c r="N157" s="9" t="s">
        <v>21</v>
      </c>
      <c r="O157" s="9" t="s">
        <v>21</v>
      </c>
      <c r="P157" s="9" t="s">
        <v>21</v>
      </c>
      <c r="Q157" s="9" t="s">
        <v>21</v>
      </c>
      <c r="R157" s="9" t="s">
        <v>21</v>
      </c>
      <c r="S157" s="9" t="s">
        <v>21</v>
      </c>
      <c r="T157" s="9" t="s">
        <v>21</v>
      </c>
      <c r="U157" s="9" t="s">
        <v>21</v>
      </c>
      <c r="V157" s="14" t="s">
        <v>21</v>
      </c>
      <c r="W157" s="14" t="s">
        <v>21</v>
      </c>
      <c r="X157" s="14" t="s">
        <v>21</v>
      </c>
      <c r="Y157" s="14" t="s">
        <v>21</v>
      </c>
      <c r="Z157" s="14" t="s">
        <v>21</v>
      </c>
      <c r="AA157" s="14" t="s">
        <v>21</v>
      </c>
      <c r="AB157" s="14">
        <v>1</v>
      </c>
      <c r="AC157" s="14">
        <v>6</v>
      </c>
      <c r="AD157" s="14">
        <v>4</v>
      </c>
      <c r="AE157" s="14">
        <v>8</v>
      </c>
      <c r="AF157" s="14">
        <v>5</v>
      </c>
      <c r="AG157" s="14">
        <v>3</v>
      </c>
      <c r="AH157" s="14">
        <v>10</v>
      </c>
      <c r="AI157" s="14">
        <v>12</v>
      </c>
      <c r="AJ157" s="14">
        <v>8</v>
      </c>
      <c r="AK157" s="14">
        <v>8</v>
      </c>
      <c r="AL157" s="14">
        <v>9</v>
      </c>
      <c r="AM157" s="14">
        <v>11</v>
      </c>
      <c r="AN157" s="14">
        <v>8</v>
      </c>
      <c r="AO157" s="14">
        <v>6</v>
      </c>
      <c r="AP157" s="14">
        <v>8</v>
      </c>
      <c r="AQ157" s="14">
        <v>10</v>
      </c>
      <c r="AR157" s="14">
        <v>8</v>
      </c>
      <c r="AS157" s="14">
        <v>12</v>
      </c>
      <c r="AT157" s="52">
        <v>11</v>
      </c>
      <c r="AU157" s="52">
        <v>18</v>
      </c>
      <c r="AV157" s="52">
        <v>22</v>
      </c>
      <c r="AW157" s="52">
        <v>16</v>
      </c>
      <c r="AX157" s="52">
        <v>20</v>
      </c>
      <c r="AY157" s="52">
        <v>12</v>
      </c>
      <c r="AZ157" s="52">
        <v>12</v>
      </c>
      <c r="BA157" s="52">
        <v>9</v>
      </c>
      <c r="BB157" s="52">
        <v>9</v>
      </c>
    </row>
    <row r="158" spans="1:54" s="52" customFormat="1" ht="12.75" x14ac:dyDescent="0.2">
      <c r="A158" s="52" t="s">
        <v>278</v>
      </c>
      <c r="B158" s="52" t="s">
        <v>275</v>
      </c>
      <c r="C158" s="80" t="s">
        <v>212</v>
      </c>
      <c r="D158" s="202" t="s">
        <v>172</v>
      </c>
      <c r="E158" s="9" t="s">
        <v>173</v>
      </c>
      <c r="F158" s="55"/>
      <c r="G158" s="9">
        <v>11</v>
      </c>
      <c r="H158" s="9">
        <v>13</v>
      </c>
      <c r="I158" s="9">
        <v>20</v>
      </c>
      <c r="J158" s="9">
        <v>21</v>
      </c>
      <c r="K158" s="9">
        <v>22</v>
      </c>
      <c r="L158" s="9">
        <v>30</v>
      </c>
      <c r="M158" s="9">
        <v>56</v>
      </c>
      <c r="N158" s="9">
        <v>61</v>
      </c>
      <c r="O158" s="9">
        <v>75</v>
      </c>
      <c r="P158" s="9">
        <v>64</v>
      </c>
      <c r="Q158" s="9">
        <v>60</v>
      </c>
      <c r="R158" s="9">
        <v>65</v>
      </c>
      <c r="S158" s="9">
        <v>73</v>
      </c>
      <c r="T158" s="9">
        <v>63</v>
      </c>
      <c r="U158" s="9">
        <v>56</v>
      </c>
      <c r="V158" s="14">
        <v>65</v>
      </c>
      <c r="W158" s="14">
        <v>41</v>
      </c>
      <c r="X158" s="14">
        <v>44</v>
      </c>
      <c r="Y158" s="14">
        <v>48</v>
      </c>
      <c r="Z158" s="14">
        <v>35</v>
      </c>
      <c r="AA158" s="14">
        <v>26</v>
      </c>
      <c r="AB158" s="14">
        <v>23</v>
      </c>
      <c r="AC158" s="14">
        <v>33</v>
      </c>
      <c r="AD158" s="14">
        <v>24</v>
      </c>
      <c r="AE158" s="14">
        <v>29</v>
      </c>
      <c r="AF158" s="14">
        <v>26</v>
      </c>
      <c r="AG158" s="14">
        <v>29</v>
      </c>
      <c r="AH158" s="14">
        <v>28</v>
      </c>
      <c r="AI158" s="14">
        <v>38</v>
      </c>
      <c r="AJ158" s="14">
        <v>33</v>
      </c>
      <c r="AK158" s="14">
        <v>21</v>
      </c>
      <c r="AL158" s="14">
        <v>27</v>
      </c>
      <c r="AM158" s="14">
        <v>24</v>
      </c>
      <c r="AN158" s="14">
        <v>35</v>
      </c>
      <c r="AO158" s="14">
        <v>29</v>
      </c>
      <c r="AP158" s="14">
        <v>26</v>
      </c>
      <c r="AQ158" s="14">
        <v>36</v>
      </c>
      <c r="AR158" s="14">
        <v>37</v>
      </c>
      <c r="AS158" s="14">
        <v>31</v>
      </c>
      <c r="AT158" s="52">
        <v>41</v>
      </c>
      <c r="AU158" s="52">
        <v>47</v>
      </c>
      <c r="AV158" s="52">
        <v>50</v>
      </c>
      <c r="AW158" s="52">
        <v>37</v>
      </c>
      <c r="AX158" s="52">
        <v>53</v>
      </c>
      <c r="AY158" s="52">
        <v>40</v>
      </c>
      <c r="AZ158" s="52">
        <v>28</v>
      </c>
      <c r="BA158" s="52">
        <v>33</v>
      </c>
      <c r="BB158" s="52">
        <v>25</v>
      </c>
    </row>
    <row r="159" spans="1:54" s="52" customFormat="1" ht="12.75" hidden="1" x14ac:dyDescent="0.2">
      <c r="A159" s="52" t="s">
        <v>278</v>
      </c>
      <c r="B159" s="52" t="s">
        <v>304</v>
      </c>
      <c r="C159" s="80" t="s">
        <v>294</v>
      </c>
      <c r="D159" s="202" t="s">
        <v>305</v>
      </c>
      <c r="E159" s="9" t="s">
        <v>306</v>
      </c>
      <c r="F159" s="55"/>
      <c r="G159" s="64">
        <v>1</v>
      </c>
      <c r="H159" s="64">
        <v>1</v>
      </c>
      <c r="I159" s="64">
        <v>1</v>
      </c>
      <c r="J159" s="64">
        <v>1</v>
      </c>
      <c r="K159" s="64">
        <v>2</v>
      </c>
      <c r="L159" s="64">
        <v>2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64">
        <v>0</v>
      </c>
      <c r="V159" s="52">
        <v>0</v>
      </c>
      <c r="W159" s="52">
        <v>0</v>
      </c>
      <c r="X159" s="52">
        <v>0</v>
      </c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</row>
    <row r="160" spans="1:54" s="52" customFormat="1" ht="15" x14ac:dyDescent="0.2">
      <c r="A160" s="52" t="s">
        <v>278</v>
      </c>
      <c r="B160" s="52" t="s">
        <v>517</v>
      </c>
      <c r="C160" s="82" t="s">
        <v>723</v>
      </c>
      <c r="D160" s="204" t="s">
        <v>176</v>
      </c>
      <c r="E160" s="9" t="s">
        <v>177</v>
      </c>
      <c r="F160" s="55"/>
      <c r="G160" s="9">
        <v>3</v>
      </c>
      <c r="H160" s="9">
        <v>6</v>
      </c>
      <c r="I160" s="9">
        <v>9</v>
      </c>
      <c r="J160" s="9">
        <v>4</v>
      </c>
      <c r="K160" s="9">
        <v>3</v>
      </c>
      <c r="L160" s="9">
        <v>6</v>
      </c>
      <c r="M160" s="9">
        <v>6</v>
      </c>
      <c r="N160" s="9">
        <v>7</v>
      </c>
      <c r="O160" s="9">
        <v>6</v>
      </c>
      <c r="P160" s="9">
        <v>11</v>
      </c>
      <c r="Q160" s="9">
        <v>9</v>
      </c>
      <c r="R160" s="9">
        <v>13</v>
      </c>
      <c r="S160" s="9">
        <v>9</v>
      </c>
      <c r="T160" s="9">
        <v>28</v>
      </c>
      <c r="U160" s="9">
        <v>11</v>
      </c>
      <c r="V160" s="14">
        <v>13</v>
      </c>
      <c r="W160" s="14">
        <v>7</v>
      </c>
      <c r="X160" s="14">
        <v>13</v>
      </c>
      <c r="Y160" s="59">
        <v>10</v>
      </c>
      <c r="Z160" s="59">
        <v>2</v>
      </c>
      <c r="AA160" s="59">
        <v>9</v>
      </c>
      <c r="AB160" s="59">
        <v>10</v>
      </c>
      <c r="AC160" s="59">
        <v>6</v>
      </c>
      <c r="AD160" s="14">
        <v>5</v>
      </c>
      <c r="AE160" s="14">
        <v>1</v>
      </c>
      <c r="AF160" s="14">
        <v>8</v>
      </c>
      <c r="AG160" s="14">
        <v>6</v>
      </c>
      <c r="AH160" s="14">
        <v>12</v>
      </c>
      <c r="AI160" s="14">
        <v>8</v>
      </c>
      <c r="AJ160" s="14">
        <v>7</v>
      </c>
      <c r="AK160" s="14">
        <v>2</v>
      </c>
      <c r="AL160" s="14">
        <v>9</v>
      </c>
      <c r="AM160" s="14">
        <v>3</v>
      </c>
      <c r="AN160" s="14">
        <v>11</v>
      </c>
      <c r="AO160" s="14">
        <v>22</v>
      </c>
      <c r="AP160" s="14">
        <v>29</v>
      </c>
      <c r="AQ160" s="14">
        <v>34</v>
      </c>
      <c r="AR160" s="14">
        <v>36</v>
      </c>
      <c r="AS160" s="14">
        <v>38</v>
      </c>
      <c r="AT160" s="52">
        <v>38</v>
      </c>
      <c r="AU160" s="52">
        <v>37</v>
      </c>
      <c r="AV160" s="52">
        <v>51</v>
      </c>
      <c r="AW160" s="52">
        <f>AW161+AW162</f>
        <v>27</v>
      </c>
      <c r="AX160" s="52">
        <f>AX161+AX162</f>
        <v>31</v>
      </c>
      <c r="AY160" s="52">
        <f>AY161+AY162</f>
        <v>49</v>
      </c>
      <c r="AZ160" s="52">
        <f>AZ161+AZ162</f>
        <v>22</v>
      </c>
      <c r="BA160" s="52">
        <f>12+2</f>
        <v>14</v>
      </c>
      <c r="BB160" s="52">
        <v>4</v>
      </c>
    </row>
    <row r="161" spans="1:54" s="52" customFormat="1" ht="12.75" x14ac:dyDescent="0.2">
      <c r="A161" s="52" t="s">
        <v>278</v>
      </c>
      <c r="B161" s="52" t="s">
        <v>539</v>
      </c>
      <c r="C161" s="82"/>
      <c r="D161" s="204"/>
      <c r="E161" s="96"/>
      <c r="F161" s="87" t="s">
        <v>359</v>
      </c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6"/>
      <c r="W161" s="86"/>
      <c r="X161" s="86"/>
      <c r="Y161" s="106"/>
      <c r="Z161" s="106"/>
      <c r="AA161" s="106"/>
      <c r="AB161" s="106"/>
      <c r="AC161" s="10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>
        <v>36</v>
      </c>
      <c r="AT161" s="96">
        <v>38</v>
      </c>
      <c r="AU161" s="96">
        <v>35</v>
      </c>
      <c r="AV161" s="96">
        <v>49</v>
      </c>
      <c r="AW161" s="96">
        <v>27</v>
      </c>
      <c r="AX161" s="96">
        <v>31</v>
      </c>
      <c r="AY161" s="96">
        <v>49</v>
      </c>
      <c r="AZ161" s="96">
        <f>11+11</f>
        <v>22</v>
      </c>
      <c r="BA161" s="96"/>
      <c r="BB161" s="96"/>
    </row>
    <row r="162" spans="1:54" s="52" customFormat="1" ht="12.75" x14ac:dyDescent="0.2">
      <c r="A162" s="52" t="s">
        <v>278</v>
      </c>
      <c r="B162" s="52" t="s">
        <v>530</v>
      </c>
      <c r="C162" s="82"/>
      <c r="D162" s="204"/>
      <c r="E162" s="96"/>
      <c r="F162" s="87" t="s">
        <v>179</v>
      </c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6"/>
      <c r="W162" s="86"/>
      <c r="X162" s="86"/>
      <c r="Y162" s="106"/>
      <c r="Z162" s="106"/>
      <c r="AA162" s="106"/>
      <c r="AB162" s="106"/>
      <c r="AC162" s="10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>
        <v>2</v>
      </c>
      <c r="AT162" s="96">
        <v>0</v>
      </c>
      <c r="AU162" s="96">
        <v>2</v>
      </c>
      <c r="AV162" s="96">
        <v>2</v>
      </c>
      <c r="AW162" s="96">
        <v>0</v>
      </c>
      <c r="AX162" s="108"/>
      <c r="AY162" s="108"/>
      <c r="AZ162" s="108"/>
      <c r="BA162" s="108"/>
      <c r="BB162" s="108"/>
    </row>
    <row r="163" spans="1:54" s="52" customFormat="1" ht="15" x14ac:dyDescent="0.2">
      <c r="A163" s="52" t="s">
        <v>278</v>
      </c>
      <c r="B163" s="52" t="s">
        <v>518</v>
      </c>
      <c r="C163" s="80" t="s">
        <v>722</v>
      </c>
      <c r="D163" s="202" t="s">
        <v>174</v>
      </c>
      <c r="E163" s="9" t="s">
        <v>175</v>
      </c>
      <c r="F163" s="55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9">
        <v>0</v>
      </c>
      <c r="U163" s="9">
        <v>13</v>
      </c>
      <c r="V163" s="14">
        <v>19</v>
      </c>
      <c r="W163" s="14">
        <v>15</v>
      </c>
      <c r="X163" s="14">
        <v>28</v>
      </c>
      <c r="Y163" s="14">
        <v>20</v>
      </c>
      <c r="Z163" s="14">
        <v>26</v>
      </c>
      <c r="AA163" s="14">
        <v>12</v>
      </c>
      <c r="AB163" s="14">
        <v>14</v>
      </c>
      <c r="AC163" s="14">
        <v>10</v>
      </c>
      <c r="AD163" s="14">
        <v>23</v>
      </c>
      <c r="AE163" s="14">
        <v>19</v>
      </c>
      <c r="AF163" s="14">
        <v>27</v>
      </c>
      <c r="AG163" s="14">
        <v>40</v>
      </c>
      <c r="AH163" s="14">
        <v>36</v>
      </c>
      <c r="AI163" s="14">
        <v>42</v>
      </c>
      <c r="AJ163" s="14">
        <v>29</v>
      </c>
      <c r="AK163" s="14">
        <v>39</v>
      </c>
      <c r="AL163" s="14">
        <v>42</v>
      </c>
      <c r="AM163" s="14">
        <v>38</v>
      </c>
      <c r="AN163" s="14">
        <v>38</v>
      </c>
      <c r="AO163" s="14">
        <v>55</v>
      </c>
      <c r="AP163" s="14">
        <v>47</v>
      </c>
      <c r="AQ163" s="14">
        <v>55</v>
      </c>
      <c r="AR163" s="14">
        <v>51</v>
      </c>
      <c r="AS163" s="14">
        <v>71</v>
      </c>
      <c r="AT163" s="52">
        <v>77</v>
      </c>
      <c r="AU163" s="52">
        <v>93</v>
      </c>
      <c r="AV163" s="52">
        <v>84</v>
      </c>
      <c r="AW163" s="52">
        <v>82</v>
      </c>
      <c r="AX163" s="52">
        <v>60</v>
      </c>
      <c r="AY163" s="52">
        <v>80</v>
      </c>
      <c r="AZ163" s="52">
        <f>12+40</f>
        <v>52</v>
      </c>
      <c r="BA163" s="52">
        <f>31+20</f>
        <v>51</v>
      </c>
      <c r="BB163" s="52">
        <v>50</v>
      </c>
    </row>
    <row r="164" spans="1:54" s="52" customFormat="1" ht="15" x14ac:dyDescent="0.2">
      <c r="A164" s="52" t="s">
        <v>278</v>
      </c>
      <c r="B164" s="52" t="s">
        <v>518</v>
      </c>
      <c r="C164" s="80" t="s">
        <v>722</v>
      </c>
      <c r="D164" s="202" t="s">
        <v>473</v>
      </c>
      <c r="E164" s="9" t="s">
        <v>474</v>
      </c>
      <c r="F164" s="55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9"/>
      <c r="U164" s="9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>
        <v>0</v>
      </c>
      <c r="AT164" s="52">
        <v>0</v>
      </c>
      <c r="AU164" s="52">
        <v>0</v>
      </c>
      <c r="AV164" s="52">
        <v>3</v>
      </c>
      <c r="AW164" s="52">
        <v>13</v>
      </c>
      <c r="AX164" s="52">
        <v>18</v>
      </c>
      <c r="AY164" s="52">
        <v>24</v>
      </c>
      <c r="AZ164" s="52">
        <f>4+11</f>
        <v>15</v>
      </c>
      <c r="BA164" s="52">
        <f>19+2</f>
        <v>21</v>
      </c>
      <c r="BB164" s="52">
        <v>27</v>
      </c>
    </row>
    <row r="165" spans="1:54" s="52" customFormat="1" ht="12.75" x14ac:dyDescent="0.2">
      <c r="A165" s="52" t="s">
        <v>278</v>
      </c>
      <c r="B165" s="52" t="s">
        <v>276</v>
      </c>
      <c r="C165" s="82" t="s">
        <v>213</v>
      </c>
      <c r="D165" s="204" t="s">
        <v>178</v>
      </c>
      <c r="E165" s="9" t="s">
        <v>179</v>
      </c>
      <c r="F165" s="55"/>
      <c r="G165" s="9" t="s">
        <v>21</v>
      </c>
      <c r="H165" s="9" t="s">
        <v>21</v>
      </c>
      <c r="I165" s="9" t="s">
        <v>21</v>
      </c>
      <c r="J165" s="9" t="s">
        <v>21</v>
      </c>
      <c r="K165" s="9" t="s">
        <v>21</v>
      </c>
      <c r="L165" s="9" t="s">
        <v>21</v>
      </c>
      <c r="M165" s="9" t="s">
        <v>21</v>
      </c>
      <c r="N165" s="9" t="s">
        <v>21</v>
      </c>
      <c r="O165" s="9" t="s">
        <v>21</v>
      </c>
      <c r="P165" s="9" t="s">
        <v>21</v>
      </c>
      <c r="Q165" s="9" t="s">
        <v>21</v>
      </c>
      <c r="R165" s="9" t="s">
        <v>21</v>
      </c>
      <c r="S165" s="9" t="s">
        <v>21</v>
      </c>
      <c r="T165" s="9" t="s">
        <v>21</v>
      </c>
      <c r="U165" s="9" t="s">
        <v>21</v>
      </c>
      <c r="V165" s="14" t="s">
        <v>21</v>
      </c>
      <c r="W165" s="14" t="s">
        <v>21</v>
      </c>
      <c r="X165" s="14" t="s">
        <v>21</v>
      </c>
      <c r="Y165" s="14" t="s">
        <v>21</v>
      </c>
      <c r="Z165" s="14" t="s">
        <v>21</v>
      </c>
      <c r="AA165" s="14" t="s">
        <v>21</v>
      </c>
      <c r="AB165" s="14" t="s">
        <v>21</v>
      </c>
      <c r="AC165" s="59">
        <v>0</v>
      </c>
      <c r="AD165" s="14">
        <v>0</v>
      </c>
      <c r="AE165" s="14">
        <v>0</v>
      </c>
      <c r="AF165" s="14">
        <v>1</v>
      </c>
      <c r="AG165" s="14">
        <v>2</v>
      </c>
      <c r="AH165" s="14">
        <v>4</v>
      </c>
      <c r="AI165" s="14">
        <v>6</v>
      </c>
      <c r="AJ165" s="14">
        <v>2</v>
      </c>
      <c r="AK165" s="14">
        <v>8</v>
      </c>
      <c r="AL165" s="14">
        <v>10</v>
      </c>
      <c r="AM165" s="14">
        <v>9</v>
      </c>
      <c r="AN165" s="14">
        <v>3</v>
      </c>
      <c r="AO165" s="14">
        <v>2</v>
      </c>
      <c r="AP165" s="14">
        <v>1</v>
      </c>
      <c r="AQ165" s="14">
        <v>5</v>
      </c>
      <c r="AR165" s="14">
        <v>1</v>
      </c>
      <c r="AS165" s="14"/>
    </row>
    <row r="166" spans="1:54" s="28" customFormat="1" ht="15" x14ac:dyDescent="0.25">
      <c r="A166" s="28" t="s">
        <v>277</v>
      </c>
      <c r="B166" s="28" t="s">
        <v>21</v>
      </c>
      <c r="C166" s="34" t="s">
        <v>184</v>
      </c>
      <c r="D166" s="208"/>
      <c r="E166" s="35"/>
      <c r="F166" s="31"/>
      <c r="G166" s="37">
        <v>83</v>
      </c>
      <c r="H166" s="37">
        <v>100</v>
      </c>
      <c r="I166" s="37">
        <v>109</v>
      </c>
      <c r="J166" s="37">
        <v>142</v>
      </c>
      <c r="K166" s="37">
        <v>41</v>
      </c>
      <c r="L166" s="37">
        <v>116</v>
      </c>
      <c r="M166" s="37">
        <v>89</v>
      </c>
      <c r="N166" s="37">
        <v>133</v>
      </c>
      <c r="O166" s="37">
        <v>135</v>
      </c>
      <c r="P166" s="37">
        <v>159</v>
      </c>
      <c r="Q166" s="37">
        <v>115</v>
      </c>
      <c r="R166" s="37">
        <v>154</v>
      </c>
      <c r="S166" s="37">
        <v>125</v>
      </c>
      <c r="T166" s="37">
        <v>136</v>
      </c>
      <c r="U166" s="37">
        <v>118</v>
      </c>
      <c r="V166" s="37">
        <v>150</v>
      </c>
      <c r="W166" s="37">
        <v>166</v>
      </c>
      <c r="X166" s="37">
        <v>145</v>
      </c>
      <c r="Y166" s="37">
        <v>140</v>
      </c>
      <c r="Z166" s="37">
        <v>153</v>
      </c>
      <c r="AA166" s="37">
        <v>151</v>
      </c>
      <c r="AB166" s="37">
        <v>144</v>
      </c>
      <c r="AC166" s="37">
        <v>153</v>
      </c>
      <c r="AD166" s="37">
        <v>140</v>
      </c>
      <c r="AE166" s="37">
        <v>117</v>
      </c>
      <c r="AF166" s="37">
        <v>127</v>
      </c>
      <c r="AG166" s="37">
        <v>112</v>
      </c>
      <c r="AH166" s="37">
        <v>85</v>
      </c>
      <c r="AI166" s="37">
        <v>138</v>
      </c>
      <c r="AJ166" s="37">
        <v>162</v>
      </c>
      <c r="AK166" s="37">
        <v>151</v>
      </c>
      <c r="AL166" s="37">
        <v>189</v>
      </c>
      <c r="AM166" s="37">
        <v>211</v>
      </c>
      <c r="AN166" s="37">
        <v>220</v>
      </c>
      <c r="AO166" s="37">
        <v>220</v>
      </c>
      <c r="AP166" s="37">
        <v>210</v>
      </c>
      <c r="AQ166" s="37">
        <v>245</v>
      </c>
      <c r="AR166" s="37">
        <v>288</v>
      </c>
      <c r="AS166" s="37">
        <v>346</v>
      </c>
      <c r="AT166" s="32">
        <v>401</v>
      </c>
      <c r="AU166" s="32">
        <v>480</v>
      </c>
      <c r="AV166" s="32">
        <v>467</v>
      </c>
      <c r="AW166" s="32">
        <f t="shared" ref="AW166:AZ166" si="36">AW168</f>
        <v>485</v>
      </c>
      <c r="AX166" s="32">
        <f t="shared" si="36"/>
        <v>434</v>
      </c>
      <c r="AY166" s="32">
        <f t="shared" si="36"/>
        <v>479</v>
      </c>
      <c r="AZ166" s="32">
        <f t="shared" si="36"/>
        <v>470</v>
      </c>
      <c r="BA166" s="32">
        <f t="shared" ref="BA166:BB166" si="37">BA168</f>
        <v>331</v>
      </c>
      <c r="BB166" s="32">
        <f t="shared" si="37"/>
        <v>339</v>
      </c>
    </row>
    <row r="167" spans="1:54" s="52" customFormat="1" ht="12.75" hidden="1" x14ac:dyDescent="0.2">
      <c r="A167" s="52" t="s">
        <v>277</v>
      </c>
      <c r="B167" s="52" t="s">
        <v>335</v>
      </c>
      <c r="C167" s="80"/>
      <c r="D167" s="202"/>
      <c r="E167" s="88"/>
      <c r="F167" s="103" t="s">
        <v>359</v>
      </c>
      <c r="G167" s="88">
        <v>83</v>
      </c>
      <c r="H167" s="88">
        <v>100</v>
      </c>
      <c r="I167" s="88">
        <v>109</v>
      </c>
      <c r="J167" s="88">
        <v>142</v>
      </c>
      <c r="K167" s="88">
        <v>41</v>
      </c>
      <c r="L167" s="88">
        <v>116</v>
      </c>
      <c r="M167" s="88">
        <v>74</v>
      </c>
      <c r="N167" s="88">
        <v>113</v>
      </c>
      <c r="O167" s="88">
        <v>118</v>
      </c>
      <c r="P167" s="88">
        <v>119</v>
      </c>
      <c r="Q167" s="88">
        <v>101</v>
      </c>
      <c r="R167" s="88">
        <v>118</v>
      </c>
      <c r="S167" s="88">
        <v>94</v>
      </c>
      <c r="T167" s="88">
        <v>93</v>
      </c>
      <c r="U167" s="88">
        <v>90</v>
      </c>
      <c r="V167" s="88">
        <v>150</v>
      </c>
      <c r="W167" s="88">
        <v>166</v>
      </c>
      <c r="X167" s="88">
        <v>145</v>
      </c>
      <c r="Y167" s="88">
        <v>140</v>
      </c>
      <c r="Z167" s="88">
        <v>153</v>
      </c>
      <c r="AA167" s="88">
        <v>151</v>
      </c>
      <c r="AB167" s="88">
        <v>144</v>
      </c>
      <c r="AC167" s="88">
        <v>153</v>
      </c>
      <c r="AD167" s="88">
        <v>140</v>
      </c>
      <c r="AE167" s="88">
        <v>117</v>
      </c>
      <c r="AF167" s="88">
        <v>127</v>
      </c>
      <c r="AG167" s="88">
        <v>112</v>
      </c>
      <c r="AH167" s="88">
        <v>85</v>
      </c>
      <c r="AI167" s="88">
        <v>138</v>
      </c>
      <c r="AJ167" s="88">
        <v>162</v>
      </c>
      <c r="AK167" s="88">
        <v>151</v>
      </c>
      <c r="AL167" s="88">
        <v>189</v>
      </c>
      <c r="AM167" s="88">
        <v>211</v>
      </c>
      <c r="AN167" s="88">
        <v>220</v>
      </c>
      <c r="AO167" s="88">
        <v>220</v>
      </c>
      <c r="AP167" s="88">
        <v>210</v>
      </c>
      <c r="AQ167" s="88">
        <v>245</v>
      </c>
      <c r="AR167" s="88">
        <v>288</v>
      </c>
      <c r="AS167" s="88"/>
    </row>
    <row r="168" spans="1:54" s="52" customFormat="1" ht="12.75" x14ac:dyDescent="0.2">
      <c r="A168" s="52" t="s">
        <v>277</v>
      </c>
      <c r="B168" s="52" t="s">
        <v>335</v>
      </c>
      <c r="C168" s="80" t="s">
        <v>184</v>
      </c>
      <c r="D168" s="202" t="s">
        <v>659</v>
      </c>
      <c r="E168" s="9" t="s">
        <v>490</v>
      </c>
      <c r="F168" s="55"/>
      <c r="G168" s="9">
        <v>83</v>
      </c>
      <c r="H168" s="9">
        <v>100</v>
      </c>
      <c r="I168" s="9">
        <v>109</v>
      </c>
      <c r="J168" s="9">
        <v>142</v>
      </c>
      <c r="K168" s="9">
        <v>41</v>
      </c>
      <c r="L168" s="9">
        <v>116</v>
      </c>
      <c r="M168" s="9">
        <v>89</v>
      </c>
      <c r="N168" s="9">
        <v>133</v>
      </c>
      <c r="O168" s="9">
        <v>135</v>
      </c>
      <c r="P168" s="9">
        <v>159</v>
      </c>
      <c r="Q168" s="9">
        <v>115</v>
      </c>
      <c r="R168" s="9">
        <v>154</v>
      </c>
      <c r="S168" s="9">
        <v>125</v>
      </c>
      <c r="T168" s="9">
        <v>136</v>
      </c>
      <c r="U168" s="9">
        <v>118</v>
      </c>
      <c r="V168" s="14">
        <v>150</v>
      </c>
      <c r="W168" s="14">
        <v>166</v>
      </c>
      <c r="X168" s="14">
        <v>145</v>
      </c>
      <c r="Y168" s="14">
        <v>140</v>
      </c>
      <c r="Z168" s="14">
        <v>153</v>
      </c>
      <c r="AA168" s="14">
        <v>151</v>
      </c>
      <c r="AB168" s="14">
        <v>144</v>
      </c>
      <c r="AC168" s="14">
        <v>153</v>
      </c>
      <c r="AD168" s="14">
        <v>140</v>
      </c>
      <c r="AE168" s="14">
        <v>117</v>
      </c>
      <c r="AF168" s="14">
        <v>127</v>
      </c>
      <c r="AG168" s="212">
        <f>AG169+AG170</f>
        <v>112</v>
      </c>
      <c r="AH168" s="212">
        <f t="shared" ref="AH168:BB168" si="38">AH169+AH170</f>
        <v>85</v>
      </c>
      <c r="AI168" s="212">
        <f t="shared" si="38"/>
        <v>138</v>
      </c>
      <c r="AJ168" s="212">
        <f t="shared" si="38"/>
        <v>162</v>
      </c>
      <c r="AK168" s="212">
        <f t="shared" si="38"/>
        <v>151</v>
      </c>
      <c r="AL168" s="212">
        <f t="shared" si="38"/>
        <v>189</v>
      </c>
      <c r="AM168" s="212">
        <f t="shared" si="38"/>
        <v>211</v>
      </c>
      <c r="AN168" s="212">
        <f t="shared" si="38"/>
        <v>220</v>
      </c>
      <c r="AO168" s="212">
        <f t="shared" si="38"/>
        <v>220</v>
      </c>
      <c r="AP168" s="212">
        <f t="shared" si="38"/>
        <v>210</v>
      </c>
      <c r="AQ168" s="212">
        <f t="shared" si="38"/>
        <v>245</v>
      </c>
      <c r="AR168" s="212">
        <f t="shared" si="38"/>
        <v>288</v>
      </c>
      <c r="AS168" s="212">
        <f t="shared" si="38"/>
        <v>346</v>
      </c>
      <c r="AT168" s="212">
        <f t="shared" si="38"/>
        <v>401</v>
      </c>
      <c r="AU168" s="212">
        <f t="shared" si="38"/>
        <v>480</v>
      </c>
      <c r="AV168" s="212">
        <f t="shared" si="38"/>
        <v>467</v>
      </c>
      <c r="AW168" s="212">
        <f t="shared" si="38"/>
        <v>485</v>
      </c>
      <c r="AX168" s="212">
        <f t="shared" si="38"/>
        <v>434</v>
      </c>
      <c r="AY168" s="212">
        <f t="shared" si="38"/>
        <v>479</v>
      </c>
      <c r="AZ168" s="212">
        <f t="shared" si="38"/>
        <v>470</v>
      </c>
      <c r="BA168" s="212">
        <f t="shared" si="38"/>
        <v>331</v>
      </c>
      <c r="BB168" s="212">
        <f t="shared" si="38"/>
        <v>339</v>
      </c>
    </row>
    <row r="169" spans="1:54" ht="12.75" x14ac:dyDescent="0.2">
      <c r="A169" s="1" t="s">
        <v>277</v>
      </c>
      <c r="B169" s="1" t="s">
        <v>373</v>
      </c>
      <c r="D169" s="209" t="s">
        <v>659</v>
      </c>
      <c r="E169" s="200" t="s">
        <v>657</v>
      </c>
      <c r="F169" s="68"/>
      <c r="G169" s="66"/>
      <c r="H169" s="66"/>
      <c r="I169" s="67">
        <v>376</v>
      </c>
      <c r="J169" s="67">
        <v>403</v>
      </c>
      <c r="K169" s="67">
        <v>246</v>
      </c>
      <c r="L169" s="67">
        <v>212</v>
      </c>
      <c r="M169" s="67">
        <v>249</v>
      </c>
      <c r="N169" s="67">
        <v>223</v>
      </c>
      <c r="O169" s="67">
        <v>249</v>
      </c>
      <c r="P169" s="67">
        <v>254</v>
      </c>
      <c r="Q169" s="67">
        <v>237</v>
      </c>
      <c r="R169" s="67">
        <v>223</v>
      </c>
      <c r="S169" s="67">
        <v>207</v>
      </c>
      <c r="T169" s="67">
        <v>236</v>
      </c>
      <c r="U169" s="67">
        <v>263</v>
      </c>
      <c r="V169" s="66">
        <v>270</v>
      </c>
      <c r="W169" s="66">
        <v>293</v>
      </c>
      <c r="X169" s="66">
        <v>285</v>
      </c>
      <c r="Y169" s="66">
        <v>308</v>
      </c>
      <c r="Z169" s="201">
        <v>286</v>
      </c>
      <c r="AA169" s="201">
        <v>284</v>
      </c>
      <c r="AB169" s="201">
        <v>294</v>
      </c>
      <c r="AC169" s="201">
        <v>282</v>
      </c>
      <c r="AD169" s="201">
        <v>255</v>
      </c>
      <c r="AE169" s="201">
        <v>212</v>
      </c>
      <c r="AF169" s="201">
        <v>205</v>
      </c>
      <c r="AG169" s="201">
        <v>85</v>
      </c>
      <c r="AH169" s="201">
        <v>60</v>
      </c>
      <c r="AI169" s="201">
        <v>109</v>
      </c>
      <c r="AJ169" s="201">
        <v>142</v>
      </c>
      <c r="AK169" s="201">
        <v>125</v>
      </c>
      <c r="AL169" s="201">
        <v>162</v>
      </c>
      <c r="AM169" s="201">
        <v>175</v>
      </c>
      <c r="AN169" s="201">
        <v>180</v>
      </c>
      <c r="AO169" s="201">
        <v>192</v>
      </c>
      <c r="AP169" s="201">
        <v>179</v>
      </c>
      <c r="AQ169" s="201">
        <v>213</v>
      </c>
      <c r="AR169" s="201">
        <v>233</v>
      </c>
      <c r="AS169" s="201">
        <v>247</v>
      </c>
      <c r="AT169" s="201">
        <v>251</v>
      </c>
      <c r="AU169" s="201">
        <v>231</v>
      </c>
      <c r="AV169" s="201">
        <v>185</v>
      </c>
      <c r="AW169" s="201">
        <v>197</v>
      </c>
      <c r="AX169" s="201">
        <v>166</v>
      </c>
      <c r="AY169" s="201">
        <v>245</v>
      </c>
      <c r="AZ169" s="201">
        <v>231</v>
      </c>
      <c r="BA169" s="201">
        <v>173</v>
      </c>
      <c r="BB169" s="201">
        <v>187</v>
      </c>
    </row>
    <row r="170" spans="1:54" s="28" customFormat="1" ht="15" x14ac:dyDescent="0.25">
      <c r="A170" s="28" t="s">
        <v>308</v>
      </c>
      <c r="B170" s="28" t="s">
        <v>21</v>
      </c>
      <c r="D170" s="209" t="s">
        <v>659</v>
      </c>
      <c r="E170" s="200" t="s">
        <v>658</v>
      </c>
      <c r="F170" s="68"/>
      <c r="G170" s="66"/>
      <c r="H170" s="66"/>
      <c r="I170" s="66"/>
      <c r="J170" s="66"/>
      <c r="K170" s="67">
        <v>67</v>
      </c>
      <c r="L170" s="67">
        <v>54</v>
      </c>
      <c r="M170" s="67">
        <v>69</v>
      </c>
      <c r="N170" s="67">
        <v>71</v>
      </c>
      <c r="O170" s="67">
        <v>63</v>
      </c>
      <c r="P170" s="67">
        <v>71</v>
      </c>
      <c r="Q170" s="67">
        <v>70</v>
      </c>
      <c r="R170" s="67">
        <v>74</v>
      </c>
      <c r="S170" s="67">
        <v>73</v>
      </c>
      <c r="T170" s="67">
        <v>62</v>
      </c>
      <c r="U170" s="67">
        <v>58</v>
      </c>
      <c r="V170" s="66">
        <v>37</v>
      </c>
      <c r="W170" s="66">
        <v>36</v>
      </c>
      <c r="X170" s="66">
        <v>51</v>
      </c>
      <c r="Y170" s="66">
        <v>30</v>
      </c>
      <c r="Z170" s="201">
        <v>39</v>
      </c>
      <c r="AA170" s="201">
        <v>29</v>
      </c>
      <c r="AB170" s="201">
        <v>32</v>
      </c>
      <c r="AC170" s="201">
        <v>21</v>
      </c>
      <c r="AD170" s="201">
        <v>37</v>
      </c>
      <c r="AE170" s="201">
        <v>31</v>
      </c>
      <c r="AF170" s="201">
        <v>6</v>
      </c>
      <c r="AG170" s="201">
        <v>27</v>
      </c>
      <c r="AH170" s="201">
        <v>25</v>
      </c>
      <c r="AI170" s="201">
        <v>29</v>
      </c>
      <c r="AJ170" s="201">
        <v>20</v>
      </c>
      <c r="AK170" s="201">
        <v>26</v>
      </c>
      <c r="AL170" s="201">
        <v>27</v>
      </c>
      <c r="AM170" s="201">
        <v>36</v>
      </c>
      <c r="AN170" s="201">
        <v>40</v>
      </c>
      <c r="AO170" s="201">
        <v>28</v>
      </c>
      <c r="AP170" s="201">
        <v>31</v>
      </c>
      <c r="AQ170" s="201">
        <v>32</v>
      </c>
      <c r="AR170" s="201">
        <v>55</v>
      </c>
      <c r="AS170" s="201">
        <v>99</v>
      </c>
      <c r="AT170" s="201">
        <v>150</v>
      </c>
      <c r="AU170" s="201">
        <v>249</v>
      </c>
      <c r="AV170" s="201">
        <v>282</v>
      </c>
      <c r="AW170" s="201">
        <v>288</v>
      </c>
      <c r="AX170" s="201">
        <v>268</v>
      </c>
      <c r="AY170" s="201">
        <v>234</v>
      </c>
      <c r="AZ170" s="201">
        <v>239</v>
      </c>
      <c r="BA170" s="201">
        <v>158</v>
      </c>
      <c r="BB170" s="201">
        <v>152</v>
      </c>
    </row>
    <row r="171" spans="1:54" ht="15" x14ac:dyDescent="0.25">
      <c r="A171" s="1" t="s">
        <v>308</v>
      </c>
      <c r="B171" s="1" t="s">
        <v>296</v>
      </c>
      <c r="C171" s="34" t="s">
        <v>295</v>
      </c>
      <c r="D171" s="208"/>
      <c r="E171" s="35"/>
      <c r="F171" s="31"/>
      <c r="G171" s="36">
        <v>65</v>
      </c>
      <c r="H171" s="36">
        <v>45</v>
      </c>
      <c r="I171" s="36">
        <v>42</v>
      </c>
      <c r="J171" s="36">
        <v>34</v>
      </c>
      <c r="K171" s="36">
        <v>26</v>
      </c>
      <c r="L171" s="36">
        <v>22</v>
      </c>
      <c r="M171" s="36">
        <v>27</v>
      </c>
      <c r="N171" s="36">
        <v>12</v>
      </c>
      <c r="O171" s="36">
        <v>6</v>
      </c>
      <c r="P171" s="36">
        <v>3</v>
      </c>
      <c r="Q171" s="36">
        <v>4</v>
      </c>
      <c r="R171" s="36">
        <v>1</v>
      </c>
      <c r="S171" s="36">
        <v>1</v>
      </c>
      <c r="T171" s="36">
        <v>1</v>
      </c>
      <c r="U171" s="36">
        <v>0</v>
      </c>
      <c r="V171" s="36">
        <v>0</v>
      </c>
      <c r="W171" s="36">
        <v>0</v>
      </c>
      <c r="X171" s="36">
        <v>2</v>
      </c>
      <c r="Y171" s="36">
        <v>0</v>
      </c>
      <c r="Z171" s="36">
        <v>0</v>
      </c>
      <c r="AA171" s="36">
        <v>1</v>
      </c>
      <c r="AB171" s="36">
        <v>0</v>
      </c>
      <c r="AC171" s="36">
        <v>0</v>
      </c>
      <c r="AD171" s="36">
        <v>0</v>
      </c>
      <c r="AE171" s="36">
        <v>0</v>
      </c>
      <c r="AF171" s="36">
        <v>0</v>
      </c>
      <c r="AG171" s="36">
        <v>1</v>
      </c>
      <c r="AH171" s="36">
        <v>0</v>
      </c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28"/>
      <c r="AU171" s="28"/>
      <c r="AV171" s="28"/>
      <c r="AW171" s="28"/>
      <c r="AX171" s="28"/>
      <c r="AY171" s="28"/>
    </row>
    <row r="172" spans="1:54" ht="13.5" thickBot="1" x14ac:dyDescent="0.25">
      <c r="A172" s="1" t="s">
        <v>308</v>
      </c>
      <c r="B172" s="1" t="s">
        <v>285</v>
      </c>
      <c r="C172" s="80" t="s">
        <v>403</v>
      </c>
      <c r="D172" s="202" t="s">
        <v>283</v>
      </c>
      <c r="E172" s="9" t="s">
        <v>284</v>
      </c>
      <c r="F172" s="55"/>
      <c r="G172" s="64">
        <v>52</v>
      </c>
      <c r="H172" s="64">
        <v>40</v>
      </c>
      <c r="I172" s="64">
        <v>32</v>
      </c>
      <c r="J172" s="64">
        <v>30</v>
      </c>
      <c r="K172" s="64">
        <v>22</v>
      </c>
      <c r="L172" s="64">
        <v>20</v>
      </c>
      <c r="M172" s="64">
        <v>25</v>
      </c>
      <c r="N172" s="64">
        <v>11</v>
      </c>
      <c r="O172" s="64">
        <v>5</v>
      </c>
      <c r="P172" s="64">
        <v>3</v>
      </c>
      <c r="Q172" s="64">
        <v>3</v>
      </c>
      <c r="R172" s="64">
        <v>1</v>
      </c>
      <c r="S172" s="64">
        <v>1</v>
      </c>
      <c r="T172" s="64">
        <v>1</v>
      </c>
      <c r="U172" s="64">
        <v>0</v>
      </c>
      <c r="V172" s="52">
        <v>0</v>
      </c>
      <c r="W172" s="52">
        <v>0</v>
      </c>
      <c r="X172" s="52">
        <v>2</v>
      </c>
      <c r="Y172" s="52">
        <v>0</v>
      </c>
      <c r="Z172" s="52">
        <v>0</v>
      </c>
      <c r="AA172" s="52">
        <v>1</v>
      </c>
      <c r="AB172" s="52">
        <v>0</v>
      </c>
      <c r="AC172" s="52">
        <v>0</v>
      </c>
      <c r="AD172" s="52">
        <v>0</v>
      </c>
      <c r="AE172" s="52">
        <v>0</v>
      </c>
      <c r="AF172" s="52">
        <v>0</v>
      </c>
      <c r="AG172" s="52">
        <v>1</v>
      </c>
      <c r="AH172" s="52">
        <v>0</v>
      </c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52"/>
      <c r="AU172" s="52"/>
      <c r="AV172" s="52"/>
      <c r="AW172" s="52"/>
      <c r="AX172" s="52"/>
      <c r="AY172" s="52"/>
    </row>
    <row r="173" spans="1:54" ht="12.75" hidden="1" thickBot="1" x14ac:dyDescent="0.25">
      <c r="A173" s="1" t="s">
        <v>308</v>
      </c>
      <c r="B173" s="1" t="s">
        <v>291</v>
      </c>
      <c r="C173" s="24" t="s">
        <v>294</v>
      </c>
      <c r="D173" s="210" t="s">
        <v>297</v>
      </c>
      <c r="E173" s="2" t="s">
        <v>298</v>
      </c>
      <c r="F173" s="4"/>
      <c r="G173" s="25">
        <v>11</v>
      </c>
      <c r="H173" s="25">
        <v>5</v>
      </c>
      <c r="I173" s="25">
        <v>7</v>
      </c>
      <c r="J173" s="25">
        <v>4</v>
      </c>
      <c r="K173" s="25">
        <v>3</v>
      </c>
      <c r="L173" s="25">
        <v>1</v>
      </c>
      <c r="M173" s="25">
        <v>0</v>
      </c>
      <c r="N173" s="25">
        <v>0</v>
      </c>
      <c r="O173" s="25">
        <v>1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1">
        <v>0</v>
      </c>
      <c r="W173" s="1">
        <v>0</v>
      </c>
      <c r="X173" s="1">
        <v>0</v>
      </c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</row>
    <row r="174" spans="1:54" s="28" customFormat="1" ht="15.75" hidden="1" thickBot="1" x14ac:dyDescent="0.3">
      <c r="C174" s="24" t="s">
        <v>309</v>
      </c>
      <c r="D174" s="210" t="s">
        <v>286</v>
      </c>
      <c r="E174" s="2" t="s">
        <v>89</v>
      </c>
      <c r="F174" s="4"/>
      <c r="G174" s="2">
        <v>2</v>
      </c>
      <c r="H174" s="2">
        <v>0</v>
      </c>
      <c r="I174" s="2">
        <v>3</v>
      </c>
      <c r="J174" s="2">
        <v>0</v>
      </c>
      <c r="K174" s="2">
        <v>1</v>
      </c>
      <c r="L174" s="2">
        <v>1</v>
      </c>
      <c r="M174" s="2">
        <v>2</v>
      </c>
      <c r="N174" s="2">
        <v>1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8">
        <v>0</v>
      </c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1"/>
      <c r="AU174" s="1"/>
      <c r="AV174" s="1"/>
      <c r="AW174" s="1"/>
      <c r="AX174" s="1"/>
      <c r="AY174" s="1"/>
    </row>
    <row r="175" spans="1:54" ht="12.75" hidden="1" thickBot="1" x14ac:dyDescent="0.25">
      <c r="C175" s="24" t="s">
        <v>347</v>
      </c>
      <c r="D175" s="210" t="s">
        <v>292</v>
      </c>
      <c r="E175" s="2" t="s">
        <v>293</v>
      </c>
      <c r="F175" s="4"/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1</v>
      </c>
      <c r="R175" s="25">
        <v>0</v>
      </c>
      <c r="S175" s="25">
        <v>0</v>
      </c>
      <c r="T175" s="25">
        <v>0</v>
      </c>
      <c r="U175" s="25">
        <v>0</v>
      </c>
      <c r="V175" s="1">
        <v>0</v>
      </c>
      <c r="W175" s="1">
        <v>0</v>
      </c>
      <c r="X175" s="1">
        <v>0</v>
      </c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</row>
    <row r="176" spans="1:54" ht="15.75" thickTop="1" x14ac:dyDescent="0.25">
      <c r="C176" s="44"/>
      <c r="D176" s="41"/>
      <c r="E176" s="28"/>
      <c r="F176" s="195" t="s">
        <v>223</v>
      </c>
      <c r="G176" s="133">
        <v>695</v>
      </c>
      <c r="H176" s="133">
        <v>582</v>
      </c>
      <c r="I176" s="133">
        <v>576</v>
      </c>
      <c r="J176" s="133">
        <v>587</v>
      </c>
      <c r="K176" s="133">
        <v>579</v>
      </c>
      <c r="L176" s="133">
        <v>529</v>
      </c>
      <c r="M176" s="133">
        <v>519</v>
      </c>
      <c r="N176" s="133">
        <v>523</v>
      </c>
      <c r="O176" s="133">
        <v>498</v>
      </c>
      <c r="P176" s="133">
        <v>517</v>
      </c>
      <c r="Q176" s="133">
        <v>509</v>
      </c>
      <c r="R176" s="133">
        <v>552</v>
      </c>
      <c r="S176" s="133">
        <v>520</v>
      </c>
      <c r="T176" s="133">
        <v>590</v>
      </c>
      <c r="U176" s="133">
        <v>640</v>
      </c>
      <c r="V176" s="133">
        <v>608</v>
      </c>
      <c r="W176" s="133">
        <v>586</v>
      </c>
      <c r="X176" s="133">
        <v>1369</v>
      </c>
      <c r="Y176" s="133">
        <v>1322</v>
      </c>
      <c r="Z176" s="133">
        <v>1400</v>
      </c>
      <c r="AA176" s="133">
        <v>1440</v>
      </c>
      <c r="AB176" s="133">
        <v>1440</v>
      </c>
      <c r="AC176" s="133">
        <v>1539</v>
      </c>
      <c r="AD176" s="133">
        <v>1756</v>
      </c>
      <c r="AE176" s="133">
        <v>1765</v>
      </c>
      <c r="AF176" s="133">
        <v>1793</v>
      </c>
      <c r="AG176" s="133">
        <v>1860</v>
      </c>
      <c r="AH176" s="133">
        <v>1883</v>
      </c>
      <c r="AI176" s="133">
        <v>2000</v>
      </c>
      <c r="AJ176" s="133">
        <v>2134</v>
      </c>
      <c r="AK176" s="133">
        <v>2078</v>
      </c>
      <c r="AL176" s="133">
        <v>2162</v>
      </c>
      <c r="AM176" s="133">
        <v>2158</v>
      </c>
      <c r="AN176" s="133">
        <v>2208</v>
      </c>
      <c r="AO176" s="133">
        <v>2238</v>
      </c>
      <c r="AP176" s="133">
        <v>2171</v>
      </c>
      <c r="AQ176" s="133">
        <v>2240</v>
      </c>
      <c r="AR176" s="133">
        <v>2145</v>
      </c>
      <c r="AS176" s="133">
        <v>2273</v>
      </c>
      <c r="AT176" s="133">
        <v>2406</v>
      </c>
      <c r="AU176" s="133">
        <v>2631</v>
      </c>
      <c r="AV176" s="133">
        <v>2558</v>
      </c>
      <c r="AW176" s="133">
        <f t="shared" ref="AW176:AZ176" si="39">AW5+AW104+AW134+AW150+AW166</f>
        <v>2558</v>
      </c>
      <c r="AX176" s="133">
        <f t="shared" si="39"/>
        <v>2267</v>
      </c>
      <c r="AY176" s="133">
        <f t="shared" si="39"/>
        <v>2346</v>
      </c>
      <c r="AZ176" s="133">
        <f t="shared" si="39"/>
        <v>2151</v>
      </c>
      <c r="BA176" s="133">
        <f t="shared" ref="BA176:BB176" si="40">BA5+BA104+BA134+BA150+BA166</f>
        <v>1990</v>
      </c>
      <c r="BB176" s="133">
        <f t="shared" si="40"/>
        <v>2033</v>
      </c>
    </row>
    <row r="178" spans="3:54" x14ac:dyDescent="0.2">
      <c r="C178" s="7" t="s">
        <v>189</v>
      </c>
    </row>
    <row r="179" spans="3:54" x14ac:dyDescent="0.2">
      <c r="C179" s="50" t="s">
        <v>682</v>
      </c>
    </row>
    <row r="180" spans="3:54" hidden="1" x14ac:dyDescent="0.2">
      <c r="C180" s="3" t="s">
        <v>307</v>
      </c>
    </row>
    <row r="181" spans="3:54" x14ac:dyDescent="0.2">
      <c r="C181" s="3" t="s">
        <v>683</v>
      </c>
      <c r="E181" s="3"/>
      <c r="F181" s="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3:54" ht="12" customHeight="1" x14ac:dyDescent="0.2">
      <c r="C182" s="50" t="s">
        <v>684</v>
      </c>
      <c r="AZ182" s="125"/>
      <c r="BA182" s="125"/>
      <c r="BB182" s="125"/>
    </row>
    <row r="183" spans="3:54" x14ac:dyDescent="0.2">
      <c r="C183" s="50" t="s">
        <v>685</v>
      </c>
    </row>
    <row r="184" spans="3:54" ht="24.75" customHeight="1" x14ac:dyDescent="0.2">
      <c r="C184" s="216" t="s">
        <v>686</v>
      </c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194"/>
      <c r="AR184" s="194"/>
      <c r="AS184" s="194"/>
      <c r="AT184" s="194"/>
      <c r="AU184" s="194"/>
      <c r="AV184" s="194"/>
      <c r="AW184" s="194"/>
      <c r="AX184" s="125"/>
      <c r="AY184" s="125"/>
    </row>
    <row r="185" spans="3:54" x14ac:dyDescent="0.2">
      <c r="C185" s="50" t="s">
        <v>689</v>
      </c>
    </row>
    <row r="186" spans="3:54" x14ac:dyDescent="0.2">
      <c r="C186" s="50" t="s">
        <v>690</v>
      </c>
    </row>
    <row r="187" spans="3:54" x14ac:dyDescent="0.2">
      <c r="C187" s="168" t="s">
        <v>692</v>
      </c>
    </row>
    <row r="188" spans="3:54" x14ac:dyDescent="0.2">
      <c r="C188" s="168" t="s">
        <v>693</v>
      </c>
    </row>
    <row r="189" spans="3:54" x14ac:dyDescent="0.2">
      <c r="C189" s="50" t="s">
        <v>697</v>
      </c>
    </row>
    <row r="190" spans="3:54" x14ac:dyDescent="0.2">
      <c r="C190" s="50" t="s">
        <v>701</v>
      </c>
    </row>
  </sheetData>
  <sortState xmlns:xlrd2="http://schemas.microsoft.com/office/spreadsheetml/2017/richdata2" ref="A5:AX170">
    <sortCondition ref="A5:A170"/>
    <sortCondition ref="B5:B170"/>
    <sortCondition ref="F5:F170"/>
  </sortState>
  <mergeCells count="3">
    <mergeCell ref="C184:AP184"/>
    <mergeCell ref="C1:BB1"/>
    <mergeCell ref="C2:BB2"/>
  </mergeCells>
  <printOptions horizontalCentered="1"/>
  <pageMargins left="0.25" right="0.25" top="0.75" bottom="0.5" header="0.3" footer="0.3"/>
  <pageSetup scale="61" fitToHeight="0" orientation="landscape" errors="dash" r:id="rId1"/>
  <rowBreaks count="3" manualBreakCount="3">
    <brk id="55" max="16383" man="1"/>
    <brk id="103" max="16383" man="1"/>
    <brk id="149" max="16383" man="1"/>
  </rowBreaks>
  <ignoredErrors>
    <ignoredError sqref="AY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45"/>
  <sheetViews>
    <sheetView topLeftCell="C1" zoomScale="110" zoomScaleNormal="110" zoomScaleSheetLayoutView="100" workbookViewId="0">
      <selection activeCell="C37" sqref="C37"/>
    </sheetView>
  </sheetViews>
  <sheetFormatPr defaultColWidth="9" defaultRowHeight="12" x14ac:dyDescent="0.2"/>
  <cols>
    <col min="1" max="2" width="2.625" style="1" hidden="1" customWidth="1"/>
    <col min="3" max="3" width="31.375" style="1" customWidth="1"/>
    <col min="4" max="4" width="18.875" style="1" customWidth="1"/>
    <col min="5" max="5" width="34.25" style="1" customWidth="1"/>
    <col min="6" max="13" width="4.875" style="1" hidden="1" customWidth="1"/>
    <col min="14" max="14" width="7.75" style="1" hidden="1" customWidth="1"/>
    <col min="15" max="32" width="4.875" style="1" customWidth="1"/>
    <col min="33" max="33" width="5.5" style="1" customWidth="1"/>
    <col min="34" max="34" width="4.875" style="1" customWidth="1"/>
    <col min="35" max="16384" width="9" style="1"/>
  </cols>
  <sheetData>
    <row r="1" spans="1:34" ht="15.75" x14ac:dyDescent="0.25">
      <c r="A1" s="151"/>
      <c r="B1" s="151"/>
      <c r="C1" s="217" t="s">
        <v>605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</row>
    <row r="2" spans="1:34" ht="15.6" customHeight="1" x14ac:dyDescent="0.25">
      <c r="C2" s="221" t="s">
        <v>617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</row>
    <row r="3" spans="1:34" ht="12" customHeight="1" x14ac:dyDescent="0.2"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51"/>
    </row>
    <row r="4" spans="1:34" s="52" customFormat="1" ht="12.75" x14ac:dyDescent="0.2">
      <c r="A4" s="52" t="s">
        <v>239</v>
      </c>
      <c r="B4" s="52" t="s">
        <v>240</v>
      </c>
      <c r="C4" s="120" t="s">
        <v>267</v>
      </c>
      <c r="D4" s="121" t="s">
        <v>1</v>
      </c>
      <c r="E4" s="121" t="s">
        <v>2</v>
      </c>
      <c r="F4" s="122" t="s">
        <v>4</v>
      </c>
      <c r="G4" s="122" t="s">
        <v>5</v>
      </c>
      <c r="H4" s="122" t="s">
        <v>6</v>
      </c>
      <c r="I4" s="122" t="s">
        <v>7</v>
      </c>
      <c r="J4" s="122" t="s">
        <v>8</v>
      </c>
      <c r="K4" s="124">
        <v>2002</v>
      </c>
      <c r="L4" s="124">
        <v>2003</v>
      </c>
      <c r="M4" s="123">
        <v>2004</v>
      </c>
      <c r="N4" s="123">
        <v>2005</v>
      </c>
      <c r="O4" s="123">
        <v>2006</v>
      </c>
      <c r="P4" s="123">
        <v>2007</v>
      </c>
      <c r="Q4" s="123">
        <v>2008</v>
      </c>
      <c r="R4" s="123">
        <v>2009</v>
      </c>
      <c r="S4" s="123">
        <v>2010</v>
      </c>
      <c r="T4" s="123">
        <v>2011</v>
      </c>
      <c r="U4" s="123">
        <v>2012</v>
      </c>
      <c r="V4" s="123">
        <v>2013</v>
      </c>
      <c r="W4" s="123">
        <v>2014</v>
      </c>
      <c r="X4" s="123">
        <v>2015</v>
      </c>
      <c r="Y4" s="123">
        <v>2016</v>
      </c>
      <c r="Z4" s="123">
        <v>2017</v>
      </c>
      <c r="AA4" s="123">
        <v>2018</v>
      </c>
      <c r="AB4" s="123">
        <v>2019</v>
      </c>
      <c r="AC4" s="123">
        <v>2020</v>
      </c>
      <c r="AD4" s="123">
        <v>2021</v>
      </c>
      <c r="AE4" s="123">
        <v>2022</v>
      </c>
      <c r="AF4" s="123">
        <v>2023</v>
      </c>
      <c r="AG4" s="123">
        <v>2024</v>
      </c>
      <c r="AH4" s="123">
        <v>2025</v>
      </c>
    </row>
    <row r="5" spans="1:34" s="28" customFormat="1" ht="15" x14ac:dyDescent="0.25">
      <c r="A5" s="28" t="s">
        <v>241</v>
      </c>
      <c r="B5" s="28" t="s">
        <v>21</v>
      </c>
      <c r="C5" s="32" t="s">
        <v>425</v>
      </c>
      <c r="D5" s="30"/>
      <c r="E5" s="30"/>
      <c r="F5" s="32">
        <v>5</v>
      </c>
      <c r="G5" s="32">
        <v>14</v>
      </c>
      <c r="H5" s="32">
        <v>8</v>
      </c>
      <c r="I5" s="32">
        <v>11</v>
      </c>
      <c r="J5" s="32">
        <v>15</v>
      </c>
      <c r="K5" s="32">
        <v>0</v>
      </c>
      <c r="L5" s="32">
        <v>3</v>
      </c>
      <c r="M5" s="32">
        <v>7</v>
      </c>
      <c r="N5" s="32">
        <v>7</v>
      </c>
      <c r="O5" s="32">
        <v>3</v>
      </c>
      <c r="P5" s="32">
        <v>7</v>
      </c>
      <c r="Q5" s="32">
        <v>6</v>
      </c>
      <c r="R5" s="32">
        <v>10</v>
      </c>
      <c r="S5" s="32">
        <v>13</v>
      </c>
      <c r="T5" s="32">
        <v>13</v>
      </c>
      <c r="U5" s="32">
        <v>11</v>
      </c>
      <c r="V5" s="32">
        <v>4</v>
      </c>
      <c r="W5" s="32">
        <v>12</v>
      </c>
      <c r="X5" s="32">
        <v>7</v>
      </c>
      <c r="Y5" s="32">
        <v>6</v>
      </c>
      <c r="Z5" s="32">
        <v>8</v>
      </c>
      <c r="AA5" s="32">
        <v>8</v>
      </c>
      <c r="AB5" s="32">
        <v>2</v>
      </c>
      <c r="AC5" s="32">
        <f t="shared" ref="AC5:AH5" si="0">SUM(AC6:AC16)</f>
        <v>11</v>
      </c>
      <c r="AD5" s="32">
        <f t="shared" si="0"/>
        <v>4</v>
      </c>
      <c r="AE5" s="32">
        <f t="shared" si="0"/>
        <v>8</v>
      </c>
      <c r="AF5" s="32">
        <f t="shared" si="0"/>
        <v>4</v>
      </c>
      <c r="AG5" s="32">
        <f t="shared" si="0"/>
        <v>8</v>
      </c>
      <c r="AH5" s="32">
        <f t="shared" si="0"/>
        <v>10</v>
      </c>
    </row>
    <row r="6" spans="1:34" s="52" customFormat="1" ht="12.75" x14ac:dyDescent="0.2">
      <c r="A6" s="52" t="s">
        <v>241</v>
      </c>
      <c r="B6" s="52" t="s">
        <v>20</v>
      </c>
      <c r="C6" s="52" t="s">
        <v>209</v>
      </c>
      <c r="D6" s="77" t="s">
        <v>210</v>
      </c>
      <c r="E6" s="78" t="s">
        <v>107</v>
      </c>
      <c r="F6" s="77"/>
      <c r="G6" s="77"/>
      <c r="H6" s="77"/>
      <c r="I6" s="77"/>
      <c r="J6" s="77"/>
      <c r="K6" s="65">
        <v>0</v>
      </c>
      <c r="L6" s="65">
        <v>1</v>
      </c>
      <c r="M6" s="65">
        <v>0</v>
      </c>
      <c r="N6" s="65">
        <v>0</v>
      </c>
      <c r="O6" s="65">
        <v>0</v>
      </c>
      <c r="P6" s="65">
        <v>0</v>
      </c>
      <c r="Q6" s="65">
        <v>1</v>
      </c>
      <c r="R6" s="65">
        <v>0</v>
      </c>
      <c r="S6" s="65">
        <v>0</v>
      </c>
      <c r="T6" s="65">
        <v>0</v>
      </c>
      <c r="U6" s="65"/>
      <c r="V6" s="65"/>
      <c r="W6" s="65"/>
      <c r="X6" s="65"/>
    </row>
    <row r="7" spans="1:34" s="52" customFormat="1" ht="12.75" x14ac:dyDescent="0.2">
      <c r="A7" s="52" t="s">
        <v>241</v>
      </c>
      <c r="B7" s="52" t="s">
        <v>251</v>
      </c>
      <c r="C7" s="220" t="s">
        <v>202</v>
      </c>
      <c r="D7" s="56" t="s">
        <v>42</v>
      </c>
      <c r="E7" s="9" t="s">
        <v>413</v>
      </c>
      <c r="F7" s="9"/>
      <c r="G7" s="9"/>
      <c r="H7" s="9"/>
      <c r="I7" s="9"/>
      <c r="J7" s="9"/>
      <c r="K7" s="14" t="s">
        <v>21</v>
      </c>
      <c r="L7" s="14">
        <v>0</v>
      </c>
      <c r="M7" s="14">
        <v>1</v>
      </c>
      <c r="N7" s="14">
        <v>0</v>
      </c>
      <c r="O7" s="14">
        <v>0</v>
      </c>
      <c r="P7" s="14">
        <v>0</v>
      </c>
      <c r="Q7" s="14">
        <v>0</v>
      </c>
      <c r="R7" s="14">
        <v>1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52">
        <v>0</v>
      </c>
    </row>
    <row r="8" spans="1:34" s="52" customFormat="1" ht="12.75" x14ac:dyDescent="0.2">
      <c r="C8" s="220"/>
      <c r="D8" s="56" t="s">
        <v>42</v>
      </c>
      <c r="E8" s="9" t="s">
        <v>412</v>
      </c>
      <c r="F8" s="9"/>
      <c r="G8" s="9"/>
      <c r="H8" s="9"/>
      <c r="I8" s="9"/>
      <c r="J8" s="9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Z8" s="52">
        <v>0</v>
      </c>
      <c r="AA8" s="52">
        <v>0</v>
      </c>
      <c r="AB8" s="52">
        <v>0</v>
      </c>
      <c r="AC8" s="52">
        <v>0</v>
      </c>
      <c r="AD8" s="52">
        <v>1</v>
      </c>
      <c r="AE8" s="52">
        <v>0</v>
      </c>
      <c r="AF8" s="52">
        <v>0</v>
      </c>
      <c r="AG8" s="52">
        <v>0</v>
      </c>
      <c r="AH8" s="52">
        <v>0</v>
      </c>
    </row>
    <row r="9" spans="1:34" s="52" customFormat="1" ht="12.75" x14ac:dyDescent="0.2">
      <c r="A9" s="52" t="s">
        <v>241</v>
      </c>
      <c r="B9" s="52" t="s">
        <v>251</v>
      </c>
      <c r="C9" s="220"/>
      <c r="D9" s="56" t="s">
        <v>203</v>
      </c>
      <c r="E9" s="9" t="s">
        <v>411</v>
      </c>
      <c r="F9" s="9"/>
      <c r="G9" s="9"/>
      <c r="H9" s="9"/>
      <c r="I9" s="9"/>
      <c r="J9" s="9"/>
      <c r="K9" s="14"/>
      <c r="L9" s="14">
        <v>1</v>
      </c>
      <c r="M9" s="14">
        <v>1</v>
      </c>
      <c r="N9" s="14">
        <v>2</v>
      </c>
      <c r="O9" s="14">
        <v>0</v>
      </c>
      <c r="P9" s="14">
        <v>3</v>
      </c>
      <c r="Q9" s="14">
        <v>1</v>
      </c>
      <c r="R9" s="14">
        <v>6</v>
      </c>
      <c r="S9" s="14">
        <v>0</v>
      </c>
      <c r="T9" s="14">
        <v>2</v>
      </c>
      <c r="U9" s="14">
        <v>0</v>
      </c>
      <c r="V9" s="14">
        <v>0</v>
      </c>
      <c r="W9" s="14">
        <v>0</v>
      </c>
      <c r="X9" s="14">
        <v>4</v>
      </c>
      <c r="Y9" s="52">
        <v>0</v>
      </c>
      <c r="Z9" s="52">
        <v>1</v>
      </c>
      <c r="AA9" s="52">
        <v>1</v>
      </c>
      <c r="AB9" s="52">
        <v>1</v>
      </c>
      <c r="AC9" s="52">
        <v>0</v>
      </c>
      <c r="AD9" s="52">
        <v>0</v>
      </c>
      <c r="AE9" s="52">
        <v>1</v>
      </c>
      <c r="AF9" s="52">
        <v>0</v>
      </c>
      <c r="AG9" s="52">
        <v>0</v>
      </c>
      <c r="AH9" s="52">
        <v>0</v>
      </c>
    </row>
    <row r="10" spans="1:34" s="52" customFormat="1" ht="12.75" x14ac:dyDescent="0.2">
      <c r="A10" s="52" t="s">
        <v>241</v>
      </c>
      <c r="B10" s="52" t="s">
        <v>251</v>
      </c>
      <c r="C10" s="220"/>
      <c r="D10" s="56" t="s">
        <v>42</v>
      </c>
      <c r="E10" s="9" t="s">
        <v>93</v>
      </c>
      <c r="F10" s="9"/>
      <c r="G10" s="9"/>
      <c r="H10" s="9"/>
      <c r="I10" s="9"/>
      <c r="J10" s="9"/>
      <c r="K10" s="14">
        <v>0</v>
      </c>
      <c r="L10" s="14">
        <v>1</v>
      </c>
      <c r="M10" s="14">
        <v>2</v>
      </c>
      <c r="N10" s="14">
        <v>1</v>
      </c>
      <c r="O10" s="14">
        <v>1</v>
      </c>
      <c r="P10" s="14">
        <v>1</v>
      </c>
      <c r="Q10" s="14">
        <v>2</v>
      </c>
      <c r="R10" s="14">
        <v>0</v>
      </c>
      <c r="S10" s="14">
        <v>2</v>
      </c>
      <c r="T10" s="14">
        <v>1</v>
      </c>
      <c r="U10" s="14">
        <v>3</v>
      </c>
      <c r="V10" s="14">
        <v>0</v>
      </c>
      <c r="W10" s="14">
        <v>3</v>
      </c>
      <c r="X10" s="14">
        <v>1</v>
      </c>
      <c r="Y10" s="52">
        <v>1</v>
      </c>
      <c r="Z10" s="52">
        <v>2</v>
      </c>
      <c r="AA10" s="52">
        <v>1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1</v>
      </c>
    </row>
    <row r="11" spans="1:34" s="52" customFormat="1" ht="12.75" x14ac:dyDescent="0.2">
      <c r="A11" s="52" t="s">
        <v>241</v>
      </c>
      <c r="B11" s="52" t="s">
        <v>253</v>
      </c>
      <c r="C11" s="52" t="s">
        <v>245</v>
      </c>
      <c r="D11" s="79" t="s">
        <v>204</v>
      </c>
      <c r="E11" s="9" t="s">
        <v>205</v>
      </c>
      <c r="F11" s="9">
        <v>4</v>
      </c>
      <c r="G11" s="9">
        <v>2</v>
      </c>
      <c r="H11" s="9">
        <v>1</v>
      </c>
      <c r="I11" s="9">
        <v>1</v>
      </c>
      <c r="J11" s="9">
        <v>3</v>
      </c>
      <c r="K11" s="14" t="s">
        <v>21</v>
      </c>
      <c r="L11" s="14">
        <v>0</v>
      </c>
      <c r="M11" s="14">
        <v>2</v>
      </c>
      <c r="N11" s="14">
        <v>4</v>
      </c>
      <c r="O11" s="14">
        <v>2</v>
      </c>
      <c r="P11" s="14">
        <v>3</v>
      </c>
      <c r="Q11" s="14">
        <v>2</v>
      </c>
      <c r="R11" s="14">
        <v>3</v>
      </c>
      <c r="S11" s="14">
        <v>8</v>
      </c>
      <c r="T11" s="14">
        <v>8</v>
      </c>
      <c r="U11" s="14">
        <v>3</v>
      </c>
      <c r="V11" s="14">
        <v>4</v>
      </c>
      <c r="W11" s="14">
        <v>5</v>
      </c>
      <c r="X11" s="14">
        <v>2</v>
      </c>
      <c r="Y11" s="52">
        <v>3</v>
      </c>
      <c r="Z11" s="52">
        <v>3</v>
      </c>
      <c r="AA11" s="52">
        <v>5</v>
      </c>
      <c r="AB11" s="52">
        <v>0</v>
      </c>
      <c r="AC11" s="52">
        <v>8</v>
      </c>
      <c r="AD11" s="52">
        <v>2</v>
      </c>
      <c r="AE11" s="52">
        <v>4</v>
      </c>
      <c r="AF11" s="52">
        <v>2</v>
      </c>
      <c r="AG11" s="52">
        <v>5</v>
      </c>
      <c r="AH11" s="52">
        <v>1</v>
      </c>
    </row>
    <row r="12" spans="1:34" s="52" customFormat="1" ht="12.75" x14ac:dyDescent="0.2">
      <c r="A12" s="52" t="s">
        <v>241</v>
      </c>
      <c r="B12" s="52" t="s">
        <v>281</v>
      </c>
      <c r="C12" s="52" t="s">
        <v>50</v>
      </c>
      <c r="D12" s="79" t="s">
        <v>49</v>
      </c>
      <c r="E12" s="9" t="s">
        <v>627</v>
      </c>
      <c r="F12" s="9">
        <v>1</v>
      </c>
      <c r="G12" s="9">
        <v>12</v>
      </c>
      <c r="H12" s="9">
        <v>7</v>
      </c>
      <c r="I12" s="9">
        <v>10</v>
      </c>
      <c r="J12" s="9">
        <v>12</v>
      </c>
      <c r="K12" s="14">
        <v>0</v>
      </c>
      <c r="L12" s="14">
        <v>0</v>
      </c>
      <c r="M12" s="14">
        <v>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1</v>
      </c>
      <c r="V12" s="14">
        <v>0</v>
      </c>
      <c r="W12" s="14">
        <v>0</v>
      </c>
      <c r="X12" s="14">
        <v>0</v>
      </c>
      <c r="Y12" s="52">
        <v>0</v>
      </c>
      <c r="Z12" s="52">
        <v>0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1</v>
      </c>
    </row>
    <row r="13" spans="1:34" s="52" customFormat="1" ht="12.75" x14ac:dyDescent="0.2">
      <c r="C13" s="52" t="s">
        <v>53</v>
      </c>
      <c r="D13" s="79" t="s">
        <v>636</v>
      </c>
      <c r="E13" s="9" t="s">
        <v>637</v>
      </c>
      <c r="F13" s="9"/>
      <c r="G13" s="9"/>
      <c r="H13" s="9"/>
      <c r="I13" s="9"/>
      <c r="J13" s="9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AE13" s="52">
        <v>0</v>
      </c>
      <c r="AF13" s="52">
        <v>0</v>
      </c>
      <c r="AG13" s="52">
        <v>0</v>
      </c>
      <c r="AH13" s="52">
        <v>4</v>
      </c>
    </row>
    <row r="14" spans="1:34" s="52" customFormat="1" ht="12.75" x14ac:dyDescent="0.2">
      <c r="C14" s="52" t="s">
        <v>572</v>
      </c>
      <c r="D14" s="79" t="s">
        <v>100</v>
      </c>
      <c r="E14" s="9" t="s">
        <v>646</v>
      </c>
      <c r="F14" s="9"/>
      <c r="G14" s="9"/>
      <c r="H14" s="9"/>
      <c r="I14" s="9"/>
      <c r="J14" s="9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AF14" s="52">
        <v>2</v>
      </c>
      <c r="AG14" s="52">
        <v>3</v>
      </c>
      <c r="AH14" s="52">
        <v>2</v>
      </c>
    </row>
    <row r="15" spans="1:34" s="52" customFormat="1" ht="12.75" x14ac:dyDescent="0.2">
      <c r="A15" s="52" t="s">
        <v>241</v>
      </c>
      <c r="B15" s="52" t="s">
        <v>311</v>
      </c>
      <c r="C15" s="52" t="s">
        <v>58</v>
      </c>
      <c r="D15" s="56" t="s">
        <v>206</v>
      </c>
      <c r="E15" s="9" t="s">
        <v>207</v>
      </c>
      <c r="F15" s="9"/>
      <c r="G15" s="9"/>
      <c r="H15" s="9"/>
      <c r="I15" s="9"/>
      <c r="J15" s="9"/>
      <c r="K15" s="14"/>
      <c r="L15" s="14"/>
      <c r="M15" s="14"/>
      <c r="N15" s="14"/>
      <c r="O15" s="14"/>
      <c r="P15" s="14"/>
      <c r="Q15" s="14"/>
      <c r="R15" s="14"/>
      <c r="S15" s="14">
        <v>2</v>
      </c>
      <c r="T15" s="14">
        <v>0</v>
      </c>
      <c r="U15" s="14">
        <v>3</v>
      </c>
      <c r="V15" s="14">
        <v>0</v>
      </c>
      <c r="W15" s="14">
        <v>1</v>
      </c>
      <c r="X15" s="14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52">
        <v>1</v>
      </c>
      <c r="AE15" s="52">
        <v>1</v>
      </c>
      <c r="AF15" s="52">
        <v>0</v>
      </c>
      <c r="AG15" s="52">
        <v>0</v>
      </c>
      <c r="AH15" s="52">
        <v>0</v>
      </c>
    </row>
    <row r="16" spans="1:34" s="52" customFormat="1" ht="12.75" x14ac:dyDescent="0.2">
      <c r="A16" s="52" t="s">
        <v>241</v>
      </c>
      <c r="B16" s="52" t="s">
        <v>311</v>
      </c>
      <c r="D16" s="77" t="s">
        <v>206</v>
      </c>
      <c r="E16" s="64" t="s">
        <v>208</v>
      </c>
      <c r="S16" s="52">
        <v>1</v>
      </c>
      <c r="T16" s="52">
        <v>2</v>
      </c>
      <c r="U16" s="52">
        <v>1</v>
      </c>
      <c r="V16" s="52">
        <v>0</v>
      </c>
      <c r="W16" s="52">
        <v>3</v>
      </c>
      <c r="X16" s="52">
        <v>0</v>
      </c>
      <c r="Y16" s="52">
        <v>2</v>
      </c>
      <c r="Z16" s="52">
        <v>2</v>
      </c>
      <c r="AA16" s="52">
        <v>1</v>
      </c>
      <c r="AB16" s="52">
        <v>1</v>
      </c>
      <c r="AC16" s="52">
        <v>3</v>
      </c>
      <c r="AD16" s="52">
        <v>0</v>
      </c>
      <c r="AE16" s="52">
        <v>2</v>
      </c>
      <c r="AF16" s="52">
        <v>0</v>
      </c>
      <c r="AG16" s="52">
        <v>0</v>
      </c>
      <c r="AH16" s="52">
        <v>1</v>
      </c>
    </row>
    <row r="17" spans="1:34" s="28" customFormat="1" ht="15" x14ac:dyDescent="0.25">
      <c r="A17" s="28" t="s">
        <v>268</v>
      </c>
      <c r="B17" s="28" t="s">
        <v>21</v>
      </c>
      <c r="C17" s="32" t="s">
        <v>331</v>
      </c>
      <c r="D17" s="30"/>
      <c r="E17" s="30"/>
      <c r="U17" s="32"/>
      <c r="V17" s="32"/>
      <c r="W17" s="32"/>
      <c r="X17" s="32"/>
      <c r="Y17" s="32"/>
      <c r="Z17" s="32"/>
      <c r="AA17" s="32">
        <f>AA18</f>
        <v>1</v>
      </c>
      <c r="AB17" s="32">
        <f t="shared" ref="AB17:AH17" si="1">AB18</f>
        <v>0</v>
      </c>
      <c r="AC17" s="32">
        <f t="shared" si="1"/>
        <v>1</v>
      </c>
      <c r="AD17" s="32">
        <f t="shared" si="1"/>
        <v>0</v>
      </c>
      <c r="AE17" s="32">
        <f t="shared" si="1"/>
        <v>3</v>
      </c>
      <c r="AF17" s="32">
        <f t="shared" si="1"/>
        <v>1</v>
      </c>
      <c r="AG17" s="32">
        <f t="shared" si="1"/>
        <v>0</v>
      </c>
      <c r="AH17" s="32">
        <f t="shared" si="1"/>
        <v>0</v>
      </c>
    </row>
    <row r="18" spans="1:34" s="52" customFormat="1" ht="12.75" x14ac:dyDescent="0.2">
      <c r="A18" s="52" t="s">
        <v>268</v>
      </c>
      <c r="B18" s="52" t="s">
        <v>312</v>
      </c>
      <c r="C18" s="52" t="s">
        <v>450</v>
      </c>
      <c r="D18" s="69" t="s">
        <v>407</v>
      </c>
      <c r="E18" s="163" t="s">
        <v>464</v>
      </c>
      <c r="AA18" s="52">
        <v>1</v>
      </c>
      <c r="AB18" s="52">
        <v>0</v>
      </c>
      <c r="AC18" s="52">
        <v>1</v>
      </c>
      <c r="AD18" s="52">
        <v>0</v>
      </c>
      <c r="AE18" s="52">
        <v>3</v>
      </c>
      <c r="AF18" s="52">
        <v>1</v>
      </c>
      <c r="AG18" s="52">
        <v>0</v>
      </c>
      <c r="AH18" s="52">
        <v>0</v>
      </c>
    </row>
    <row r="19" spans="1:34" s="28" customFormat="1" ht="15" x14ac:dyDescent="0.25">
      <c r="C19" s="32" t="s">
        <v>108</v>
      </c>
      <c r="D19" s="30"/>
      <c r="E19" s="30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</row>
    <row r="20" spans="1:34" s="52" customFormat="1" ht="12.75" x14ac:dyDescent="0.2">
      <c r="C20" s="52" t="s">
        <v>266</v>
      </c>
      <c r="D20" s="69" t="s">
        <v>116</v>
      </c>
      <c r="E20" s="64" t="s">
        <v>214</v>
      </c>
      <c r="AE20" s="52">
        <v>0</v>
      </c>
      <c r="AF20" s="52">
        <v>0</v>
      </c>
      <c r="AG20" s="52">
        <v>0</v>
      </c>
      <c r="AH20" s="52">
        <v>0</v>
      </c>
    </row>
    <row r="21" spans="1:34" s="28" customFormat="1" ht="15" x14ac:dyDescent="0.25">
      <c r="A21" s="28" t="s">
        <v>268</v>
      </c>
      <c r="B21" s="28" t="s">
        <v>21</v>
      </c>
      <c r="C21" s="32" t="s">
        <v>124</v>
      </c>
      <c r="D21" s="30"/>
      <c r="E21" s="30"/>
      <c r="U21" s="32">
        <v>1</v>
      </c>
      <c r="V21" s="32">
        <v>0</v>
      </c>
      <c r="W21" s="32">
        <v>2</v>
      </c>
      <c r="X21" s="32">
        <v>4</v>
      </c>
      <c r="Y21" s="32">
        <v>1</v>
      </c>
      <c r="Z21" s="32">
        <v>7</v>
      </c>
      <c r="AA21" s="32">
        <v>5</v>
      </c>
      <c r="AB21" s="32">
        <v>0</v>
      </c>
      <c r="AC21" s="32">
        <v>1</v>
      </c>
      <c r="AD21" s="32">
        <f>SUM(AD22:AD29)</f>
        <v>5</v>
      </c>
      <c r="AE21" s="32">
        <f>SUM(AE22:AE29)</f>
        <v>1</v>
      </c>
      <c r="AF21" s="32">
        <f>SUM(AF22:AF29)</f>
        <v>2</v>
      </c>
      <c r="AG21" s="32">
        <f>SUM(AG22:AG29)</f>
        <v>2</v>
      </c>
      <c r="AH21" s="32">
        <f>SUM(AH22:AH29)</f>
        <v>6</v>
      </c>
    </row>
    <row r="22" spans="1:34" s="52" customFormat="1" ht="12.75" x14ac:dyDescent="0.2">
      <c r="C22" s="52" t="s">
        <v>704</v>
      </c>
      <c r="D22" s="64">
        <v>51.229900000000001</v>
      </c>
      <c r="E22" s="64" t="s">
        <v>633</v>
      </c>
      <c r="U22" s="147"/>
      <c r="V22" s="147"/>
      <c r="W22" s="147"/>
      <c r="X22" s="147"/>
      <c r="Y22" s="147"/>
      <c r="Z22" s="147"/>
      <c r="AA22" s="147"/>
      <c r="AB22" s="147"/>
      <c r="AE22" s="52">
        <v>0</v>
      </c>
      <c r="AF22" s="52">
        <v>0</v>
      </c>
      <c r="AG22" s="52">
        <v>0</v>
      </c>
      <c r="AH22" s="52">
        <v>0</v>
      </c>
    </row>
    <row r="23" spans="1:34" s="52" customFormat="1" ht="25.5" x14ac:dyDescent="0.2">
      <c r="D23" s="64">
        <v>51.229900000000001</v>
      </c>
      <c r="E23" s="213" t="s">
        <v>634</v>
      </c>
      <c r="U23" s="147"/>
      <c r="V23" s="147"/>
      <c r="W23" s="147"/>
      <c r="X23" s="147"/>
      <c r="Y23" s="147"/>
      <c r="Z23" s="147"/>
      <c r="AA23" s="147"/>
      <c r="AB23" s="147"/>
      <c r="AE23" s="52">
        <v>0</v>
      </c>
      <c r="AF23" s="52">
        <v>0</v>
      </c>
      <c r="AG23" s="52">
        <v>0</v>
      </c>
      <c r="AH23" s="52">
        <v>0</v>
      </c>
    </row>
    <row r="24" spans="1:34" s="52" customFormat="1" ht="12.75" x14ac:dyDescent="0.2">
      <c r="C24" s="52" t="s">
        <v>165</v>
      </c>
      <c r="D24" s="64">
        <v>13.0406</v>
      </c>
      <c r="E24" s="64" t="s">
        <v>635</v>
      </c>
      <c r="U24" s="147"/>
      <c r="V24" s="147"/>
      <c r="W24" s="147"/>
      <c r="X24" s="147"/>
      <c r="Y24" s="147"/>
      <c r="Z24" s="147"/>
      <c r="AA24" s="147"/>
      <c r="AB24" s="147"/>
      <c r="AE24" s="52">
        <v>0</v>
      </c>
      <c r="AF24" s="52">
        <v>0</v>
      </c>
      <c r="AG24" s="52">
        <v>2</v>
      </c>
      <c r="AH24" s="52">
        <v>0</v>
      </c>
    </row>
    <row r="25" spans="1:34" s="52" customFormat="1" ht="12.75" x14ac:dyDescent="0.2">
      <c r="D25" s="64">
        <v>13.0501</v>
      </c>
      <c r="E25" s="64" t="s">
        <v>487</v>
      </c>
      <c r="U25" s="147"/>
      <c r="V25" s="147"/>
      <c r="W25" s="147"/>
      <c r="X25" s="147"/>
      <c r="Y25" s="147"/>
      <c r="Z25" s="147"/>
      <c r="AA25" s="147"/>
      <c r="AB25" s="147"/>
      <c r="AC25" s="52">
        <v>1</v>
      </c>
      <c r="AD25" s="52">
        <v>0</v>
      </c>
      <c r="AE25" s="52">
        <v>0</v>
      </c>
    </row>
    <row r="26" spans="1:34" s="52" customFormat="1" ht="12.75" x14ac:dyDescent="0.2">
      <c r="D26" s="64">
        <v>13.0501</v>
      </c>
      <c r="E26" s="52" t="s">
        <v>630</v>
      </c>
      <c r="U26" s="147"/>
      <c r="V26" s="147"/>
      <c r="W26" s="147"/>
      <c r="X26" s="147"/>
      <c r="Y26" s="147"/>
      <c r="Z26" s="147"/>
      <c r="AA26" s="147"/>
      <c r="AB26" s="147"/>
      <c r="AD26" s="52">
        <v>0</v>
      </c>
      <c r="AE26" s="52">
        <v>0</v>
      </c>
      <c r="AF26" s="52">
        <v>0</v>
      </c>
      <c r="AG26" s="52">
        <v>0</v>
      </c>
      <c r="AH26" s="52">
        <v>1</v>
      </c>
    </row>
    <row r="27" spans="1:34" s="52" customFormat="1" ht="12.75" x14ac:dyDescent="0.2">
      <c r="D27" s="64">
        <v>13.0501</v>
      </c>
      <c r="E27" s="52" t="s">
        <v>631</v>
      </c>
      <c r="U27" s="147"/>
      <c r="V27" s="147"/>
      <c r="W27" s="147"/>
      <c r="X27" s="147"/>
      <c r="Y27" s="147"/>
      <c r="Z27" s="147"/>
      <c r="AA27" s="147"/>
      <c r="AB27" s="147"/>
      <c r="AD27" s="52">
        <v>0</v>
      </c>
      <c r="AE27" s="52">
        <v>0</v>
      </c>
      <c r="AF27" s="52">
        <v>0</v>
      </c>
      <c r="AG27" s="52">
        <v>0</v>
      </c>
      <c r="AH27" s="52">
        <v>3</v>
      </c>
    </row>
    <row r="28" spans="1:34" s="52" customFormat="1" ht="12.75" x14ac:dyDescent="0.2">
      <c r="D28" s="64">
        <v>13.0501</v>
      </c>
      <c r="E28" s="52" t="s">
        <v>632</v>
      </c>
      <c r="U28" s="147"/>
      <c r="V28" s="147"/>
      <c r="W28" s="147"/>
      <c r="X28" s="147"/>
      <c r="Y28" s="147"/>
      <c r="Z28" s="147"/>
      <c r="AA28" s="147"/>
      <c r="AB28" s="147"/>
      <c r="AD28" s="52">
        <v>0</v>
      </c>
      <c r="AE28" s="52">
        <v>0</v>
      </c>
      <c r="AF28" s="52">
        <v>1</v>
      </c>
      <c r="AG28" s="52">
        <v>0</v>
      </c>
      <c r="AH28" s="52">
        <v>1</v>
      </c>
    </row>
    <row r="29" spans="1:34" s="52" customFormat="1" ht="12.75" x14ac:dyDescent="0.2">
      <c r="A29" s="52" t="s">
        <v>268</v>
      </c>
      <c r="B29" s="52" t="s">
        <v>312</v>
      </c>
      <c r="D29" s="77" t="s">
        <v>140</v>
      </c>
      <c r="E29" s="78" t="s">
        <v>211</v>
      </c>
      <c r="U29" s="52">
        <v>1</v>
      </c>
      <c r="V29" s="52">
        <v>0</v>
      </c>
      <c r="W29" s="52">
        <v>2</v>
      </c>
      <c r="X29" s="52">
        <v>4</v>
      </c>
      <c r="Y29" s="52">
        <v>1</v>
      </c>
      <c r="Z29" s="52">
        <v>7</v>
      </c>
      <c r="AA29" s="52">
        <v>5</v>
      </c>
      <c r="AB29" s="52">
        <v>0</v>
      </c>
      <c r="AC29" s="52">
        <v>0</v>
      </c>
      <c r="AD29" s="52">
        <v>5</v>
      </c>
      <c r="AE29" s="52">
        <v>1</v>
      </c>
      <c r="AF29" s="52">
        <v>1</v>
      </c>
      <c r="AG29" s="52">
        <v>0</v>
      </c>
      <c r="AH29" s="52">
        <v>1</v>
      </c>
    </row>
    <row r="30" spans="1:34" s="28" customFormat="1" ht="15" x14ac:dyDescent="0.25">
      <c r="C30" s="32" t="s">
        <v>166</v>
      </c>
      <c r="D30" s="30"/>
      <c r="E30" s="30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f>SUM(AE31:AE32)</f>
        <v>0</v>
      </c>
      <c r="AF30" s="32">
        <f>SUM(AF31:AF32)</f>
        <v>0</v>
      </c>
      <c r="AG30" s="32">
        <f>SUM(AG31:AG32)</f>
        <v>0</v>
      </c>
      <c r="AH30" s="32">
        <f>SUM(AH31:AH32)</f>
        <v>0</v>
      </c>
    </row>
    <row r="31" spans="1:34" s="52" customFormat="1" ht="12.75" x14ac:dyDescent="0.2">
      <c r="D31" s="69" t="s">
        <v>168</v>
      </c>
      <c r="E31" s="64" t="s">
        <v>643</v>
      </c>
      <c r="AE31" s="52">
        <v>0</v>
      </c>
      <c r="AF31" s="52">
        <v>0</v>
      </c>
      <c r="AG31" s="52">
        <v>0</v>
      </c>
      <c r="AH31" s="52">
        <v>0</v>
      </c>
    </row>
    <row r="32" spans="1:34" s="52" customFormat="1" ht="13.5" thickBot="1" x14ac:dyDescent="0.25">
      <c r="D32" s="69" t="s">
        <v>168</v>
      </c>
      <c r="E32" s="64" t="s">
        <v>644</v>
      </c>
      <c r="AE32" s="52">
        <v>0</v>
      </c>
      <c r="AF32" s="52">
        <v>0</v>
      </c>
      <c r="AG32" s="52">
        <v>0</v>
      </c>
      <c r="AH32" s="52">
        <v>0</v>
      </c>
    </row>
    <row r="33" spans="3:34" s="52" customFormat="1" ht="15.75" thickTop="1" x14ac:dyDescent="0.25">
      <c r="D33" s="55"/>
      <c r="E33" s="193" t="s">
        <v>654</v>
      </c>
      <c r="F33" s="133">
        <v>5</v>
      </c>
      <c r="G33" s="133">
        <v>14</v>
      </c>
      <c r="H33" s="133">
        <v>8</v>
      </c>
      <c r="I33" s="133">
        <v>11</v>
      </c>
      <c r="J33" s="133">
        <v>15</v>
      </c>
      <c r="K33" s="133">
        <v>0</v>
      </c>
      <c r="L33" s="133">
        <v>3</v>
      </c>
      <c r="M33" s="133">
        <v>7</v>
      </c>
      <c r="N33" s="133">
        <v>7</v>
      </c>
      <c r="O33" s="133">
        <v>3</v>
      </c>
      <c r="P33" s="133">
        <v>7</v>
      </c>
      <c r="Q33" s="133">
        <v>6</v>
      </c>
      <c r="R33" s="133">
        <v>10</v>
      </c>
      <c r="S33" s="133">
        <v>13</v>
      </c>
      <c r="T33" s="133">
        <v>13</v>
      </c>
      <c r="U33" s="133">
        <v>12</v>
      </c>
      <c r="V33" s="133">
        <v>4</v>
      </c>
      <c r="W33" s="133">
        <v>14</v>
      </c>
      <c r="X33" s="133">
        <v>11</v>
      </c>
      <c r="Y33" s="133">
        <v>7</v>
      </c>
      <c r="Z33" s="133">
        <v>15</v>
      </c>
      <c r="AA33" s="133">
        <v>14</v>
      </c>
      <c r="AB33" s="133">
        <v>2</v>
      </c>
      <c r="AC33" s="133">
        <f t="shared" ref="AC33:AH33" si="2">AC5+AC17+AC21</f>
        <v>13</v>
      </c>
      <c r="AD33" s="133">
        <f t="shared" si="2"/>
        <v>9</v>
      </c>
      <c r="AE33" s="133">
        <f t="shared" si="2"/>
        <v>12</v>
      </c>
      <c r="AF33" s="133">
        <f t="shared" si="2"/>
        <v>7</v>
      </c>
      <c r="AG33" s="133">
        <f t="shared" si="2"/>
        <v>10</v>
      </c>
      <c r="AH33" s="133">
        <f t="shared" si="2"/>
        <v>16</v>
      </c>
    </row>
    <row r="35" spans="3:34" x14ac:dyDescent="0.2">
      <c r="C35" s="50" t="s">
        <v>721</v>
      </c>
    </row>
    <row r="36" spans="3:34" x14ac:dyDescent="0.2">
      <c r="C36" s="50" t="s">
        <v>703</v>
      </c>
    </row>
    <row r="37" spans="3:34" ht="12.75" x14ac:dyDescent="0.2">
      <c r="C37" s="164"/>
    </row>
    <row r="38" spans="3:34" ht="12.75" x14ac:dyDescent="0.2">
      <c r="C38" s="164" t="s">
        <v>623</v>
      </c>
    </row>
    <row r="44" spans="3:34" hidden="1" x14ac:dyDescent="0.2"/>
    <row r="45" spans="3:34" x14ac:dyDescent="0.2">
      <c r="D45" s="3"/>
      <c r="E45" s="3"/>
      <c r="F45" s="3"/>
      <c r="G45" s="3"/>
      <c r="H45" s="3"/>
    </row>
  </sheetData>
  <sortState xmlns:xlrd2="http://schemas.microsoft.com/office/spreadsheetml/2017/richdata2" ref="A5:V18">
    <sortCondition ref="A5:A18"/>
    <sortCondition ref="B5:B18"/>
    <sortCondition ref="E5:E18"/>
  </sortState>
  <mergeCells count="4">
    <mergeCell ref="D3:W3"/>
    <mergeCell ref="C7:C10"/>
    <mergeCell ref="C1:AG1"/>
    <mergeCell ref="C2:AG2"/>
  </mergeCells>
  <hyperlinks>
    <hyperlink ref="E18" location="INTGDETL!A3" display="Integrative Studies*" xr:uid="{0ED23F07-0ECC-4CED-82AC-0E36691FCA52}"/>
  </hyperlinks>
  <printOptions horizontalCentered="1"/>
  <pageMargins left="0.2" right="0.2" top="0.4" bottom="0.2" header="0" footer="0"/>
  <pageSetup scale="62" fitToHeight="0" orientation="landscape" errors="dash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BC182"/>
  <sheetViews>
    <sheetView tabSelected="1" topLeftCell="C1" zoomScale="110" zoomScaleNormal="110" zoomScaleSheetLayoutView="100" workbookViewId="0">
      <pane ySplit="4" topLeftCell="A5" activePane="bottomLeft" state="frozen"/>
      <selection activeCell="C1" sqref="C1"/>
      <selection pane="bottomLeft" activeCell="BC1" sqref="BC1:BC1048576"/>
    </sheetView>
  </sheetViews>
  <sheetFormatPr defaultColWidth="9" defaultRowHeight="12" x14ac:dyDescent="0.2"/>
  <cols>
    <col min="1" max="1" width="6.875" style="1" hidden="1" customWidth="1"/>
    <col min="2" max="2" width="7.125" style="1" hidden="1" customWidth="1"/>
    <col min="3" max="3" width="43.375" style="1" customWidth="1"/>
    <col min="4" max="4" width="6.625" style="1" customWidth="1"/>
    <col min="5" max="5" width="33.75" style="1" customWidth="1"/>
    <col min="6" max="6" width="14.125" style="5" customWidth="1"/>
    <col min="7" max="34" width="4.875" style="1" hidden="1" customWidth="1"/>
    <col min="35" max="44" width="4.875" style="1" customWidth="1"/>
    <col min="45" max="53" width="5" style="1" customWidth="1"/>
    <col min="54" max="54" width="4.875" style="1" customWidth="1"/>
    <col min="55" max="55" width="0" style="1" hidden="1" customWidth="1"/>
    <col min="56" max="16384" width="9" style="1"/>
  </cols>
  <sheetData>
    <row r="1" spans="1:54" ht="13.5" customHeight="1" x14ac:dyDescent="0.25">
      <c r="A1" s="151"/>
      <c r="B1" s="151"/>
      <c r="C1" s="217" t="s">
        <v>605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  <c r="BB1" s="217"/>
    </row>
    <row r="2" spans="1:54" ht="16.149999999999999" customHeight="1" x14ac:dyDescent="0.2">
      <c r="B2" s="150"/>
      <c r="C2" s="222" t="s">
        <v>619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</row>
    <row r="3" spans="1:54" ht="16.149999999999999" customHeight="1" x14ac:dyDescent="0.2">
      <c r="B3" s="150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</row>
    <row r="4" spans="1:54" s="52" customFormat="1" ht="12.75" x14ac:dyDescent="0.2">
      <c r="A4" s="62" t="s">
        <v>239</v>
      </c>
      <c r="B4" s="62" t="s">
        <v>240</v>
      </c>
      <c r="C4" s="120" t="s">
        <v>267</v>
      </c>
      <c r="D4" s="121" t="s">
        <v>1</v>
      </c>
      <c r="E4" s="121" t="s">
        <v>2</v>
      </c>
      <c r="F4" s="122" t="s">
        <v>3</v>
      </c>
      <c r="G4" s="122" t="s">
        <v>4</v>
      </c>
      <c r="H4" s="122" t="s">
        <v>5</v>
      </c>
      <c r="I4" s="122" t="s">
        <v>6</v>
      </c>
      <c r="J4" s="122" t="s">
        <v>7</v>
      </c>
      <c r="K4" s="122" t="s">
        <v>8</v>
      </c>
      <c r="L4" s="122" t="s">
        <v>9</v>
      </c>
      <c r="M4" s="122" t="s">
        <v>10</v>
      </c>
      <c r="N4" s="122" t="s">
        <v>11</v>
      </c>
      <c r="O4" s="122" t="s">
        <v>12</v>
      </c>
      <c r="P4" s="122" t="s">
        <v>13</v>
      </c>
      <c r="Q4" s="122" t="s">
        <v>14</v>
      </c>
      <c r="R4" s="122" t="s">
        <v>15</v>
      </c>
      <c r="S4" s="122" t="s">
        <v>16</v>
      </c>
      <c r="T4" s="122">
        <v>1991</v>
      </c>
      <c r="U4" s="122">
        <v>1992</v>
      </c>
      <c r="V4" s="123">
        <v>1993</v>
      </c>
      <c r="W4" s="123">
        <v>1994</v>
      </c>
      <c r="X4" s="124">
        <v>1995</v>
      </c>
      <c r="Y4" s="124">
        <v>1996</v>
      </c>
      <c r="Z4" s="124">
        <v>1997</v>
      </c>
      <c r="AA4" s="124">
        <v>1998</v>
      </c>
      <c r="AB4" s="124">
        <v>1999</v>
      </c>
      <c r="AC4" s="124">
        <v>2000</v>
      </c>
      <c r="AD4" s="124">
        <v>2001</v>
      </c>
      <c r="AE4" s="124">
        <v>2002</v>
      </c>
      <c r="AF4" s="124">
        <v>2003</v>
      </c>
      <c r="AG4" s="123">
        <v>2004</v>
      </c>
      <c r="AH4" s="123">
        <v>2005</v>
      </c>
      <c r="AI4" s="123">
        <v>2006</v>
      </c>
      <c r="AJ4" s="123">
        <v>2007</v>
      </c>
      <c r="AK4" s="123">
        <v>2008</v>
      </c>
      <c r="AL4" s="123">
        <v>2009</v>
      </c>
      <c r="AM4" s="123">
        <v>2010</v>
      </c>
      <c r="AN4" s="123">
        <v>2011</v>
      </c>
      <c r="AO4" s="123">
        <v>2012</v>
      </c>
      <c r="AP4" s="123">
        <v>2013</v>
      </c>
      <c r="AQ4" s="123">
        <v>2014</v>
      </c>
      <c r="AR4" s="123">
        <v>2015</v>
      </c>
      <c r="AS4" s="123">
        <v>2016</v>
      </c>
      <c r="AT4" s="123">
        <v>2017</v>
      </c>
      <c r="AU4" s="123">
        <v>2018</v>
      </c>
      <c r="AV4" s="123">
        <v>2019</v>
      </c>
      <c r="AW4" s="123">
        <v>2020</v>
      </c>
      <c r="AX4" s="123">
        <v>2021</v>
      </c>
      <c r="AY4" s="123">
        <v>2022</v>
      </c>
      <c r="AZ4" s="123">
        <v>2023</v>
      </c>
      <c r="BA4" s="123">
        <v>2024</v>
      </c>
      <c r="BB4" s="123">
        <v>2025</v>
      </c>
    </row>
    <row r="5" spans="1:54" s="28" customFormat="1" ht="15" x14ac:dyDescent="0.25">
      <c r="A5" s="28" t="s">
        <v>241</v>
      </c>
      <c r="B5" s="28" t="s">
        <v>21</v>
      </c>
      <c r="C5" s="32" t="s">
        <v>425</v>
      </c>
      <c r="D5" s="30"/>
      <c r="E5" s="30"/>
      <c r="F5" s="38" t="s">
        <v>21</v>
      </c>
      <c r="G5" s="32">
        <v>164</v>
      </c>
      <c r="H5" s="32">
        <v>153</v>
      </c>
      <c r="I5" s="32">
        <v>139</v>
      </c>
      <c r="J5" s="32">
        <v>92</v>
      </c>
      <c r="K5" s="32">
        <v>103</v>
      </c>
      <c r="L5" s="32">
        <v>112</v>
      </c>
      <c r="M5" s="32">
        <v>98</v>
      </c>
      <c r="N5" s="32">
        <v>107</v>
      </c>
      <c r="O5" s="32">
        <v>106</v>
      </c>
      <c r="P5" s="32">
        <v>96</v>
      </c>
      <c r="Q5" s="32">
        <v>114</v>
      </c>
      <c r="R5" s="32">
        <v>114</v>
      </c>
      <c r="S5" s="32">
        <v>123</v>
      </c>
      <c r="T5" s="32">
        <v>120</v>
      </c>
      <c r="U5" s="32">
        <v>141</v>
      </c>
      <c r="V5" s="32">
        <v>154</v>
      </c>
      <c r="W5" s="32">
        <v>172</v>
      </c>
      <c r="X5" s="32">
        <f>SUM(X11,X15:X23,X32,X34:X42,X47,X50:X55,X58:X59)</f>
        <v>215</v>
      </c>
      <c r="Y5" s="32">
        <v>225</v>
      </c>
      <c r="Z5" s="32">
        <v>208</v>
      </c>
      <c r="AA5" s="32">
        <v>177</v>
      </c>
      <c r="AB5" s="32">
        <v>190</v>
      </c>
      <c r="AC5" s="32">
        <v>203</v>
      </c>
      <c r="AD5" s="32">
        <v>139</v>
      </c>
      <c r="AE5" s="32">
        <v>176</v>
      </c>
      <c r="AF5" s="32">
        <v>187</v>
      </c>
      <c r="AG5" s="32">
        <v>197</v>
      </c>
      <c r="AH5" s="32">
        <v>185</v>
      </c>
      <c r="AI5" s="32">
        <v>190</v>
      </c>
      <c r="AJ5" s="32">
        <v>177</v>
      </c>
      <c r="AK5" s="32">
        <v>180</v>
      </c>
      <c r="AL5" s="32">
        <v>146</v>
      </c>
      <c r="AM5" s="32">
        <v>213</v>
      </c>
      <c r="AN5" s="32">
        <v>240</v>
      </c>
      <c r="AO5" s="32">
        <v>228</v>
      </c>
      <c r="AP5" s="32">
        <v>244</v>
      </c>
      <c r="AQ5" s="32">
        <v>228</v>
      </c>
      <c r="AR5" s="32">
        <v>204</v>
      </c>
      <c r="AS5" s="32">
        <v>202</v>
      </c>
      <c r="AT5" s="32">
        <v>209</v>
      </c>
      <c r="AU5" s="32">
        <v>188</v>
      </c>
      <c r="AV5" s="32">
        <v>173</v>
      </c>
      <c r="AW5" s="32">
        <v>179</v>
      </c>
      <c r="AX5" s="32">
        <f>SUM(AX6,AX11,AX15:AX23,AX32:AX42,AX47,AX53:AX55,AX58)</f>
        <v>172</v>
      </c>
      <c r="AY5" s="32">
        <f>SUM(AY6,AY11,AY15:AY23,AY32:AY42,AY47,AY53:AY55,AY58)</f>
        <v>199</v>
      </c>
      <c r="AZ5" s="32">
        <f>SUM(AZ6,AZ11,AZ16:AZ23,AZ32:AZ42,AZ47,AZ53:AZ55,AZ58)</f>
        <v>180</v>
      </c>
      <c r="BA5" s="32">
        <f>SUM(BA6,BA11,BA16:BA23,BA32:BA42,BA47,BA53:BA55,BA58)</f>
        <v>187</v>
      </c>
      <c r="BB5" s="32">
        <f>SUM(BB6,BB11,BB16:BB23,BB32:BB42,BB47,BB53:BB55,BB58)</f>
        <v>165</v>
      </c>
    </row>
    <row r="6" spans="1:54" s="52" customFormat="1" ht="12.75" x14ac:dyDescent="0.2">
      <c r="A6" s="52" t="s">
        <v>241</v>
      </c>
      <c r="B6" s="52" t="s">
        <v>551</v>
      </c>
      <c r="C6" s="52" t="s">
        <v>725</v>
      </c>
      <c r="D6" s="69" t="s">
        <v>389</v>
      </c>
      <c r="E6" s="64" t="s">
        <v>387</v>
      </c>
      <c r="F6" s="6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AR6" s="52">
        <v>10</v>
      </c>
      <c r="AS6" s="52">
        <v>5</v>
      </c>
      <c r="AT6" s="52">
        <v>7</v>
      </c>
      <c r="AU6" s="52">
        <v>13</v>
      </c>
      <c r="AV6" s="52">
        <v>9</v>
      </c>
      <c r="AW6" s="52">
        <f t="shared" ref="AW6:AZ6" si="0">SUM(AW7:AW10)</f>
        <v>6</v>
      </c>
      <c r="AX6" s="52">
        <f t="shared" si="0"/>
        <v>10</v>
      </c>
      <c r="AY6" s="52">
        <f t="shared" si="0"/>
        <v>4</v>
      </c>
      <c r="AZ6" s="52">
        <f t="shared" si="0"/>
        <v>12</v>
      </c>
      <c r="BA6" s="52">
        <f t="shared" ref="BA6:BB6" si="1">SUM(BA7:BA10)</f>
        <v>7</v>
      </c>
      <c r="BB6" s="52">
        <f t="shared" si="1"/>
        <v>8</v>
      </c>
    </row>
    <row r="7" spans="1:54" s="52" customFormat="1" ht="12.75" x14ac:dyDescent="0.2">
      <c r="A7" s="52" t="s">
        <v>241</v>
      </c>
      <c r="B7" s="52" t="s">
        <v>552</v>
      </c>
      <c r="C7" s="118"/>
      <c r="D7" s="69"/>
      <c r="E7" s="67"/>
      <c r="F7" s="109" t="s">
        <v>192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>
        <v>5</v>
      </c>
      <c r="AS7" s="96">
        <v>1</v>
      </c>
      <c r="AT7" s="96">
        <v>2</v>
      </c>
      <c r="AU7" s="96">
        <v>5</v>
      </c>
      <c r="AV7" s="96">
        <v>1</v>
      </c>
      <c r="AW7" s="96">
        <v>0</v>
      </c>
      <c r="AX7" s="96">
        <v>3</v>
      </c>
      <c r="AY7" s="96">
        <v>2</v>
      </c>
      <c r="AZ7" s="96">
        <v>2</v>
      </c>
      <c r="BA7" s="96">
        <v>2</v>
      </c>
      <c r="BB7" s="96">
        <v>3</v>
      </c>
    </row>
    <row r="8" spans="1:54" s="52" customFormat="1" ht="12.75" x14ac:dyDescent="0.2">
      <c r="A8" s="52" t="s">
        <v>241</v>
      </c>
      <c r="B8" s="52" t="s">
        <v>552</v>
      </c>
      <c r="C8" s="118"/>
      <c r="D8" s="69"/>
      <c r="E8" s="67"/>
      <c r="F8" s="109" t="s">
        <v>193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>
        <v>0</v>
      </c>
      <c r="AS8" s="96">
        <v>2</v>
      </c>
      <c r="AT8" s="96">
        <v>3</v>
      </c>
      <c r="AU8" s="96">
        <v>1</v>
      </c>
      <c r="AV8" s="96">
        <v>3</v>
      </c>
      <c r="AW8" s="96">
        <v>2</v>
      </c>
      <c r="AX8" s="96">
        <v>4</v>
      </c>
      <c r="AY8" s="96">
        <v>0</v>
      </c>
      <c r="AZ8" s="96">
        <v>4</v>
      </c>
      <c r="BA8" s="96">
        <v>1</v>
      </c>
      <c r="BB8" s="96">
        <v>1</v>
      </c>
    </row>
    <row r="9" spans="1:54" s="52" customFormat="1" ht="12.75" x14ac:dyDescent="0.2">
      <c r="A9" s="52" t="s">
        <v>241</v>
      </c>
      <c r="B9" s="52" t="s">
        <v>552</v>
      </c>
      <c r="D9" s="69"/>
      <c r="E9" s="67"/>
      <c r="F9" s="109" t="s">
        <v>194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>
        <v>5</v>
      </c>
      <c r="AS9" s="96">
        <v>2</v>
      </c>
      <c r="AT9" s="96">
        <v>2</v>
      </c>
      <c r="AU9" s="96">
        <v>2</v>
      </c>
      <c r="AV9" s="96">
        <v>4</v>
      </c>
      <c r="AW9" s="96">
        <v>1</v>
      </c>
      <c r="AX9" s="96">
        <v>2</v>
      </c>
      <c r="AY9" s="96">
        <v>1</v>
      </c>
      <c r="AZ9" s="96">
        <v>2</v>
      </c>
      <c r="BA9" s="96">
        <v>2</v>
      </c>
      <c r="BB9" s="96">
        <v>2</v>
      </c>
    </row>
    <row r="10" spans="1:54" s="52" customFormat="1" ht="12.75" x14ac:dyDescent="0.2">
      <c r="A10" s="52" t="s">
        <v>241</v>
      </c>
      <c r="B10" s="52" t="s">
        <v>552</v>
      </c>
      <c r="D10" s="69"/>
      <c r="E10" s="67"/>
      <c r="F10" s="109" t="s">
        <v>414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>
        <v>0</v>
      </c>
      <c r="AS10" s="96">
        <v>0</v>
      </c>
      <c r="AT10" s="96">
        <v>0</v>
      </c>
      <c r="AU10" s="96">
        <v>5</v>
      </c>
      <c r="AV10" s="96">
        <v>1</v>
      </c>
      <c r="AW10" s="96">
        <v>3</v>
      </c>
      <c r="AX10" s="96">
        <v>1</v>
      </c>
      <c r="AY10" s="96">
        <v>1</v>
      </c>
      <c r="AZ10" s="96">
        <v>4</v>
      </c>
      <c r="BA10" s="96">
        <v>2</v>
      </c>
      <c r="BB10" s="96">
        <v>2</v>
      </c>
    </row>
    <row r="11" spans="1:54" s="52" customFormat="1" ht="12.75" x14ac:dyDescent="0.2">
      <c r="A11" s="52" t="s">
        <v>241</v>
      </c>
      <c r="B11" s="52" t="s">
        <v>249</v>
      </c>
      <c r="C11" s="129" t="s">
        <v>209</v>
      </c>
      <c r="D11" s="69" t="s">
        <v>25</v>
      </c>
      <c r="E11" s="64" t="s">
        <v>442</v>
      </c>
      <c r="F11" s="65" t="s">
        <v>21</v>
      </c>
      <c r="G11" s="64">
        <v>9</v>
      </c>
      <c r="H11" s="64">
        <v>10</v>
      </c>
      <c r="I11" s="64">
        <v>14</v>
      </c>
      <c r="J11" s="64">
        <v>7</v>
      </c>
      <c r="K11" s="64">
        <v>7</v>
      </c>
      <c r="L11" s="64">
        <v>8</v>
      </c>
      <c r="M11" s="64">
        <v>9</v>
      </c>
      <c r="N11" s="64">
        <v>6</v>
      </c>
      <c r="O11" s="64">
        <v>7</v>
      </c>
      <c r="P11" s="64">
        <v>16</v>
      </c>
      <c r="Q11" s="64">
        <v>15</v>
      </c>
      <c r="R11" s="64">
        <v>6</v>
      </c>
      <c r="S11" s="64">
        <v>9</v>
      </c>
      <c r="T11" s="64">
        <v>6</v>
      </c>
      <c r="U11" s="64">
        <v>12</v>
      </c>
      <c r="V11" s="52">
        <v>8</v>
      </c>
      <c r="W11" s="52">
        <v>10</v>
      </c>
      <c r="X11" s="52">
        <v>4</v>
      </c>
      <c r="Y11" s="52">
        <v>3</v>
      </c>
      <c r="Z11" s="52">
        <v>10</v>
      </c>
      <c r="AA11" s="52">
        <v>3</v>
      </c>
      <c r="AB11" s="52">
        <v>4</v>
      </c>
      <c r="AC11" s="52">
        <v>10</v>
      </c>
      <c r="AD11" s="52">
        <v>7</v>
      </c>
      <c r="AE11" s="52">
        <v>4</v>
      </c>
      <c r="AF11" s="52">
        <v>8</v>
      </c>
      <c r="AG11" s="52">
        <v>6</v>
      </c>
      <c r="AH11" s="52">
        <v>7</v>
      </c>
      <c r="AI11" s="52">
        <v>8</v>
      </c>
      <c r="AJ11" s="52">
        <v>9</v>
      </c>
      <c r="AK11" s="52">
        <v>6</v>
      </c>
      <c r="AL11" s="52">
        <v>5</v>
      </c>
      <c r="AM11" s="52">
        <v>6</v>
      </c>
      <c r="AN11" s="52">
        <v>8</v>
      </c>
      <c r="AO11" s="52">
        <v>8</v>
      </c>
      <c r="AP11" s="52">
        <v>7</v>
      </c>
      <c r="AQ11" s="52">
        <v>3</v>
      </c>
      <c r="AR11" s="52">
        <v>6</v>
      </c>
      <c r="AS11" s="52">
        <v>7</v>
      </c>
      <c r="AT11" s="52">
        <v>5</v>
      </c>
      <c r="AU11" s="52">
        <v>5</v>
      </c>
      <c r="AV11" s="52">
        <v>6</v>
      </c>
      <c r="AW11" s="52">
        <f t="shared" ref="AW11:AZ11" si="2">AW14</f>
        <v>5</v>
      </c>
      <c r="AX11" s="52">
        <f t="shared" si="2"/>
        <v>3</v>
      </c>
      <c r="AY11" s="52">
        <f t="shared" si="2"/>
        <v>5</v>
      </c>
      <c r="AZ11" s="52">
        <f t="shared" si="2"/>
        <v>3</v>
      </c>
      <c r="BA11" s="52">
        <f t="shared" ref="BA11:BB11" si="3">BA14</f>
        <v>4</v>
      </c>
      <c r="BB11" s="52">
        <f t="shared" si="3"/>
        <v>5</v>
      </c>
    </row>
    <row r="12" spans="1:54" s="52" customFormat="1" ht="12.4" hidden="1" customHeight="1" x14ac:dyDescent="0.2">
      <c r="A12" s="52" t="s">
        <v>241</v>
      </c>
      <c r="B12" s="52" t="s">
        <v>379</v>
      </c>
      <c r="C12" s="129"/>
      <c r="E12" s="96"/>
      <c r="F12" s="93" t="s">
        <v>22</v>
      </c>
      <c r="G12" s="95">
        <v>0</v>
      </c>
      <c r="H12" s="95">
        <v>1</v>
      </c>
      <c r="I12" s="95">
        <v>1</v>
      </c>
      <c r="J12" s="95">
        <v>0</v>
      </c>
      <c r="K12" s="95">
        <v>0</v>
      </c>
      <c r="L12" s="95">
        <v>0</v>
      </c>
      <c r="M12" s="95">
        <v>1</v>
      </c>
      <c r="N12" s="95">
        <v>1</v>
      </c>
      <c r="O12" s="95">
        <v>0</v>
      </c>
      <c r="P12" s="95">
        <v>1</v>
      </c>
      <c r="Q12" s="95">
        <v>1</v>
      </c>
      <c r="R12" s="95">
        <v>1</v>
      </c>
      <c r="S12" s="95">
        <v>0</v>
      </c>
      <c r="T12" s="95">
        <v>0</v>
      </c>
      <c r="U12" s="95">
        <v>0</v>
      </c>
      <c r="V12" s="94">
        <v>0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108" t="s">
        <v>21</v>
      </c>
      <c r="AE12" s="108" t="s">
        <v>21</v>
      </c>
      <c r="AF12" s="108" t="s">
        <v>21</v>
      </c>
      <c r="AG12" s="108" t="s">
        <v>21</v>
      </c>
      <c r="AH12" s="108" t="s">
        <v>21</v>
      </c>
      <c r="AI12" s="108" t="s">
        <v>21</v>
      </c>
      <c r="AJ12" s="108" t="s">
        <v>21</v>
      </c>
      <c r="AK12" s="108" t="s">
        <v>21</v>
      </c>
      <c r="AL12" s="108" t="s">
        <v>21</v>
      </c>
      <c r="AM12" s="108" t="s">
        <v>21</v>
      </c>
      <c r="AN12" s="108" t="s">
        <v>21</v>
      </c>
      <c r="AO12" s="108"/>
      <c r="AP12" s="108"/>
      <c r="AQ12" s="108"/>
      <c r="AR12" s="108"/>
      <c r="AS12" s="108"/>
    </row>
    <row r="13" spans="1:54" s="52" customFormat="1" ht="12.4" hidden="1" customHeight="1" x14ac:dyDescent="0.2">
      <c r="A13" s="52" t="s">
        <v>241</v>
      </c>
      <c r="B13" s="52" t="s">
        <v>379</v>
      </c>
      <c r="C13" s="129"/>
      <c r="E13" s="96"/>
      <c r="F13" s="93" t="s">
        <v>106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5">
        <v>1</v>
      </c>
      <c r="R13" s="95">
        <v>1</v>
      </c>
      <c r="S13" s="95">
        <v>1</v>
      </c>
      <c r="T13" s="95">
        <v>1</v>
      </c>
      <c r="U13" s="95">
        <v>2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108" t="s">
        <v>21</v>
      </c>
      <c r="AE13" s="108" t="s">
        <v>21</v>
      </c>
      <c r="AF13" s="108" t="s">
        <v>21</v>
      </c>
      <c r="AG13" s="108" t="s">
        <v>21</v>
      </c>
      <c r="AH13" s="108" t="s">
        <v>21</v>
      </c>
      <c r="AI13" s="108" t="s">
        <v>21</v>
      </c>
      <c r="AJ13" s="108" t="s">
        <v>21</v>
      </c>
      <c r="AK13" s="108" t="s">
        <v>21</v>
      </c>
      <c r="AL13" s="108" t="s">
        <v>21</v>
      </c>
      <c r="AM13" s="108" t="s">
        <v>21</v>
      </c>
      <c r="AN13" s="108" t="s">
        <v>21</v>
      </c>
      <c r="AO13" s="108"/>
      <c r="AP13" s="108"/>
      <c r="AQ13" s="108"/>
      <c r="AR13" s="108"/>
      <c r="AS13" s="108"/>
    </row>
    <row r="14" spans="1:54" s="52" customFormat="1" ht="12.75" x14ac:dyDescent="0.2">
      <c r="A14" s="52" t="s">
        <v>241</v>
      </c>
      <c r="B14" s="52" t="s">
        <v>379</v>
      </c>
      <c r="C14" s="129"/>
      <c r="E14" s="96"/>
      <c r="F14" s="93" t="s">
        <v>489</v>
      </c>
      <c r="G14" s="95">
        <v>9</v>
      </c>
      <c r="H14" s="95">
        <v>9</v>
      </c>
      <c r="I14" s="95">
        <v>13</v>
      </c>
      <c r="J14" s="95">
        <v>7</v>
      </c>
      <c r="K14" s="95">
        <v>7</v>
      </c>
      <c r="L14" s="95">
        <v>8</v>
      </c>
      <c r="M14" s="95">
        <v>8</v>
      </c>
      <c r="N14" s="95">
        <v>5</v>
      </c>
      <c r="O14" s="95">
        <v>7</v>
      </c>
      <c r="P14" s="95">
        <v>15</v>
      </c>
      <c r="Q14" s="95">
        <v>13</v>
      </c>
      <c r="R14" s="95">
        <v>4</v>
      </c>
      <c r="S14" s="95">
        <v>8</v>
      </c>
      <c r="T14" s="95">
        <v>5</v>
      </c>
      <c r="U14" s="95">
        <v>10</v>
      </c>
      <c r="V14" s="94">
        <v>8</v>
      </c>
      <c r="W14" s="94">
        <v>10</v>
      </c>
      <c r="X14" s="94">
        <v>4</v>
      </c>
      <c r="Y14" s="94">
        <v>3</v>
      </c>
      <c r="Z14" s="94">
        <v>10</v>
      </c>
      <c r="AA14" s="94">
        <v>3</v>
      </c>
      <c r="AB14" s="94">
        <v>4</v>
      </c>
      <c r="AC14" s="94">
        <v>10</v>
      </c>
      <c r="AD14" s="94">
        <v>7</v>
      </c>
      <c r="AE14" s="94">
        <v>4</v>
      </c>
      <c r="AF14" s="94">
        <v>8</v>
      </c>
      <c r="AG14" s="94">
        <v>6</v>
      </c>
      <c r="AH14" s="94">
        <v>7</v>
      </c>
      <c r="AI14" s="94">
        <v>8</v>
      </c>
      <c r="AJ14" s="94">
        <v>9</v>
      </c>
      <c r="AK14" s="94">
        <v>6</v>
      </c>
      <c r="AL14" s="94">
        <v>5</v>
      </c>
      <c r="AM14" s="94">
        <v>6</v>
      </c>
      <c r="AN14" s="94">
        <v>8</v>
      </c>
      <c r="AO14" s="96">
        <v>8</v>
      </c>
      <c r="AP14" s="96">
        <v>0</v>
      </c>
      <c r="AQ14" s="96">
        <v>3</v>
      </c>
      <c r="AR14" s="96">
        <v>6</v>
      </c>
      <c r="AS14" s="96">
        <v>7</v>
      </c>
      <c r="AT14" s="96">
        <v>5</v>
      </c>
      <c r="AU14" s="96">
        <v>5</v>
      </c>
      <c r="AV14" s="96">
        <v>6</v>
      </c>
      <c r="AW14" s="96">
        <v>5</v>
      </c>
      <c r="AX14" s="96">
        <v>3</v>
      </c>
      <c r="AY14" s="96">
        <v>5</v>
      </c>
      <c r="AZ14" s="96">
        <v>3</v>
      </c>
      <c r="BA14" s="96">
        <v>4</v>
      </c>
      <c r="BB14" s="96">
        <v>5</v>
      </c>
    </row>
    <row r="15" spans="1:54" s="52" customFormat="1" ht="12.75" hidden="1" x14ac:dyDescent="0.2">
      <c r="A15" s="52" t="s">
        <v>241</v>
      </c>
      <c r="B15" s="52" t="s">
        <v>320</v>
      </c>
      <c r="C15" s="129"/>
      <c r="D15" s="77">
        <v>51.2301</v>
      </c>
      <c r="E15" s="64" t="s">
        <v>106</v>
      </c>
      <c r="F15" s="65" t="s">
        <v>21</v>
      </c>
      <c r="R15" s="64">
        <v>0</v>
      </c>
      <c r="S15" s="64">
        <v>0</v>
      </c>
      <c r="T15" s="64">
        <v>2</v>
      </c>
      <c r="U15" s="64">
        <v>4</v>
      </c>
      <c r="V15" s="52">
        <v>6</v>
      </c>
      <c r="W15" s="52">
        <v>4</v>
      </c>
      <c r="X15" s="52">
        <v>14</v>
      </c>
      <c r="Y15" s="52">
        <v>16</v>
      </c>
      <c r="Z15" s="52">
        <v>10</v>
      </c>
      <c r="AA15" s="52">
        <v>7</v>
      </c>
      <c r="AB15" s="52">
        <v>7</v>
      </c>
      <c r="AC15" s="52">
        <v>9</v>
      </c>
      <c r="AD15" s="52">
        <v>6</v>
      </c>
      <c r="AE15" s="52">
        <v>10</v>
      </c>
      <c r="AF15" s="52">
        <v>0</v>
      </c>
      <c r="AG15" s="52" t="s">
        <v>21</v>
      </c>
      <c r="AH15" s="52" t="s">
        <v>21</v>
      </c>
      <c r="AI15" s="52" t="s">
        <v>21</v>
      </c>
      <c r="AJ15" s="52" t="s">
        <v>21</v>
      </c>
      <c r="AK15" s="52" t="s">
        <v>21</v>
      </c>
      <c r="AL15" s="52" t="s">
        <v>21</v>
      </c>
      <c r="AM15" s="52" t="s">
        <v>21</v>
      </c>
      <c r="AN15" s="52" t="s">
        <v>21</v>
      </c>
    </row>
    <row r="16" spans="1:54" s="52" customFormat="1" ht="12.75" x14ac:dyDescent="0.2">
      <c r="A16" s="52" t="s">
        <v>241</v>
      </c>
      <c r="B16" s="52" t="s">
        <v>380</v>
      </c>
      <c r="C16" s="129"/>
      <c r="D16" s="77">
        <v>51.2301</v>
      </c>
      <c r="E16" s="52" t="s">
        <v>107</v>
      </c>
      <c r="F16" s="65" t="s">
        <v>21</v>
      </c>
      <c r="AB16" s="52">
        <v>5</v>
      </c>
      <c r="AC16" s="52">
        <v>0</v>
      </c>
      <c r="AD16" s="52">
        <v>0</v>
      </c>
      <c r="AE16" s="52">
        <v>0</v>
      </c>
      <c r="AF16" s="52">
        <v>5</v>
      </c>
      <c r="AG16" s="52">
        <v>10</v>
      </c>
      <c r="AH16" s="52">
        <v>8</v>
      </c>
      <c r="AI16" s="52">
        <v>10</v>
      </c>
      <c r="AJ16" s="52">
        <v>4</v>
      </c>
      <c r="AK16" s="52">
        <v>8</v>
      </c>
      <c r="AL16" s="52">
        <v>4</v>
      </c>
      <c r="AM16" s="52">
        <v>13</v>
      </c>
      <c r="AN16" s="52">
        <v>11</v>
      </c>
      <c r="AO16" s="52">
        <v>10</v>
      </c>
      <c r="AP16" s="52">
        <v>10</v>
      </c>
      <c r="AQ16" s="52">
        <v>8</v>
      </c>
      <c r="AR16" s="52">
        <v>11</v>
      </c>
      <c r="AS16" s="52">
        <v>10</v>
      </c>
      <c r="AT16" s="52">
        <v>8</v>
      </c>
      <c r="AU16" s="52">
        <v>7</v>
      </c>
      <c r="AV16" s="52">
        <v>9</v>
      </c>
      <c r="AW16" s="52">
        <v>8</v>
      </c>
      <c r="AX16" s="52">
        <v>10</v>
      </c>
      <c r="AY16" s="52">
        <v>12</v>
      </c>
      <c r="AZ16" s="52">
        <v>10</v>
      </c>
      <c r="BA16" s="52">
        <v>8</v>
      </c>
      <c r="BB16" s="52">
        <v>7</v>
      </c>
    </row>
    <row r="17" spans="1:54" s="52" customFormat="1" ht="12.75" hidden="1" x14ac:dyDescent="0.2">
      <c r="A17" s="52" t="s">
        <v>241</v>
      </c>
      <c r="B17" s="52" t="s">
        <v>325</v>
      </c>
      <c r="C17" s="52" t="s">
        <v>326</v>
      </c>
      <c r="D17" s="69" t="s">
        <v>198</v>
      </c>
      <c r="E17" s="64" t="s">
        <v>355</v>
      </c>
      <c r="F17" s="65" t="s">
        <v>21</v>
      </c>
      <c r="G17" s="64">
        <v>3</v>
      </c>
      <c r="H17" s="64">
        <v>2</v>
      </c>
      <c r="I17" s="64">
        <v>5</v>
      </c>
      <c r="J17" s="64">
        <v>4</v>
      </c>
      <c r="K17" s="64">
        <v>2</v>
      </c>
      <c r="L17" s="64">
        <v>4</v>
      </c>
      <c r="M17" s="64">
        <v>2</v>
      </c>
      <c r="N17" s="64">
        <v>4</v>
      </c>
      <c r="O17" s="64">
        <v>3</v>
      </c>
      <c r="P17" s="64">
        <v>0</v>
      </c>
      <c r="Q17" s="64">
        <v>2</v>
      </c>
      <c r="R17" s="64" t="s">
        <v>21</v>
      </c>
      <c r="S17" s="64" t="s">
        <v>21</v>
      </c>
      <c r="T17" s="64" t="s">
        <v>21</v>
      </c>
      <c r="U17" s="64" t="s">
        <v>21</v>
      </c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</row>
    <row r="18" spans="1:54" s="52" customFormat="1" ht="12.75" x14ac:dyDescent="0.2">
      <c r="A18" s="52" t="s">
        <v>241</v>
      </c>
      <c r="B18" s="52" t="s">
        <v>242</v>
      </c>
      <c r="C18" s="52" t="s">
        <v>29</v>
      </c>
      <c r="D18" s="69" t="s">
        <v>26</v>
      </c>
      <c r="E18" s="64" t="s">
        <v>94</v>
      </c>
      <c r="F18" s="65" t="s">
        <v>21</v>
      </c>
      <c r="G18" s="64">
        <v>7</v>
      </c>
      <c r="H18" s="64">
        <v>10</v>
      </c>
      <c r="I18" s="64">
        <v>6</v>
      </c>
      <c r="J18" s="64">
        <v>6</v>
      </c>
      <c r="K18" s="64">
        <v>10</v>
      </c>
      <c r="L18" s="64">
        <v>6</v>
      </c>
      <c r="M18" s="64">
        <v>7</v>
      </c>
      <c r="N18" s="64">
        <v>8</v>
      </c>
      <c r="O18" s="64">
        <v>8</v>
      </c>
      <c r="P18" s="64">
        <v>5</v>
      </c>
      <c r="Q18" s="64">
        <v>4</v>
      </c>
      <c r="R18" s="64">
        <v>6</v>
      </c>
      <c r="S18" s="64">
        <v>7</v>
      </c>
      <c r="T18" s="64">
        <v>7</v>
      </c>
      <c r="U18" s="64">
        <v>6</v>
      </c>
      <c r="V18" s="52">
        <v>10</v>
      </c>
      <c r="W18" s="52">
        <v>6</v>
      </c>
      <c r="X18" s="52">
        <v>8</v>
      </c>
      <c r="Y18" s="52">
        <v>15</v>
      </c>
      <c r="Z18" s="52">
        <v>9</v>
      </c>
      <c r="AA18" s="52">
        <v>15</v>
      </c>
      <c r="AB18" s="52">
        <v>13</v>
      </c>
      <c r="AC18" s="52">
        <v>10</v>
      </c>
      <c r="AD18" s="52">
        <v>11</v>
      </c>
      <c r="AE18" s="52">
        <v>17</v>
      </c>
      <c r="AF18" s="52">
        <v>10</v>
      </c>
      <c r="AG18" s="52">
        <v>12</v>
      </c>
      <c r="AH18" s="52">
        <v>13</v>
      </c>
      <c r="AI18" s="52">
        <v>3</v>
      </c>
      <c r="AJ18" s="52">
        <v>11</v>
      </c>
      <c r="AK18" s="52">
        <v>10</v>
      </c>
      <c r="AL18" s="52">
        <v>11</v>
      </c>
      <c r="AM18" s="52">
        <v>11</v>
      </c>
      <c r="AN18" s="52">
        <v>20</v>
      </c>
      <c r="AO18" s="52">
        <v>16</v>
      </c>
      <c r="AP18" s="52">
        <v>15</v>
      </c>
      <c r="AQ18" s="52">
        <v>22</v>
      </c>
      <c r="AR18" s="52">
        <v>14</v>
      </c>
      <c r="AS18" s="52">
        <v>12</v>
      </c>
      <c r="AT18" s="52">
        <v>20</v>
      </c>
      <c r="AU18" s="52">
        <v>16</v>
      </c>
      <c r="AV18" s="52">
        <v>19</v>
      </c>
      <c r="AW18" s="52">
        <v>19</v>
      </c>
      <c r="AX18" s="52">
        <v>14</v>
      </c>
      <c r="AY18" s="52">
        <v>20</v>
      </c>
      <c r="AZ18" s="52">
        <v>17</v>
      </c>
      <c r="BA18" s="52">
        <v>15</v>
      </c>
      <c r="BB18" s="52">
        <v>16</v>
      </c>
    </row>
    <row r="19" spans="1:54" s="52" customFormat="1" ht="12.75" x14ac:dyDescent="0.2">
      <c r="A19" s="52" t="s">
        <v>241</v>
      </c>
      <c r="B19" s="52" t="s">
        <v>242</v>
      </c>
      <c r="D19" s="70" t="s">
        <v>439</v>
      </c>
      <c r="E19" s="52" t="s">
        <v>95</v>
      </c>
      <c r="F19" s="65" t="s">
        <v>21</v>
      </c>
      <c r="AG19" s="52">
        <v>0</v>
      </c>
      <c r="AH19" s="52">
        <v>0</v>
      </c>
      <c r="AI19" s="52">
        <v>1</v>
      </c>
      <c r="AJ19" s="52">
        <v>2</v>
      </c>
      <c r="AK19" s="52">
        <v>0</v>
      </c>
      <c r="AL19" s="52">
        <v>1</v>
      </c>
      <c r="AM19" s="52">
        <v>4</v>
      </c>
      <c r="AN19" s="52">
        <v>2</v>
      </c>
      <c r="AO19" s="52">
        <v>1</v>
      </c>
      <c r="AP19" s="52">
        <v>4</v>
      </c>
      <c r="AQ19" s="52">
        <v>0</v>
      </c>
      <c r="AR19" s="52">
        <v>1</v>
      </c>
      <c r="AS19" s="52">
        <v>1</v>
      </c>
      <c r="AT19" s="52">
        <v>1</v>
      </c>
      <c r="AU19" s="52">
        <v>1</v>
      </c>
    </row>
    <row r="20" spans="1:54" s="52" customFormat="1" ht="12.75" x14ac:dyDescent="0.2">
      <c r="A20" s="52" t="s">
        <v>241</v>
      </c>
      <c r="B20" s="52" t="s">
        <v>243</v>
      </c>
      <c r="C20" s="52" t="s">
        <v>35</v>
      </c>
      <c r="D20" s="69" t="s">
        <v>34</v>
      </c>
      <c r="E20" s="64" t="s">
        <v>35</v>
      </c>
      <c r="F20" s="65" t="s">
        <v>21</v>
      </c>
      <c r="G20" s="64">
        <v>6</v>
      </c>
      <c r="H20" s="64">
        <v>6</v>
      </c>
      <c r="I20" s="64">
        <v>4</v>
      </c>
      <c r="J20" s="64">
        <v>6</v>
      </c>
      <c r="K20" s="64">
        <v>5</v>
      </c>
      <c r="L20" s="64">
        <v>4</v>
      </c>
      <c r="M20" s="64">
        <v>2</v>
      </c>
      <c r="N20" s="64">
        <v>8</v>
      </c>
      <c r="O20" s="64">
        <v>3</v>
      </c>
      <c r="P20" s="64">
        <v>5</v>
      </c>
      <c r="Q20" s="64">
        <v>6</v>
      </c>
      <c r="R20" s="64">
        <v>2</v>
      </c>
      <c r="S20" s="64">
        <v>11</v>
      </c>
      <c r="T20" s="64">
        <v>6</v>
      </c>
      <c r="U20" s="64">
        <v>5</v>
      </c>
      <c r="V20" s="52">
        <v>9</v>
      </c>
      <c r="W20" s="52">
        <v>7</v>
      </c>
      <c r="X20" s="52">
        <v>3</v>
      </c>
      <c r="Y20" s="52">
        <v>8</v>
      </c>
      <c r="Z20" s="52">
        <v>5</v>
      </c>
      <c r="AA20" s="52">
        <v>8</v>
      </c>
      <c r="AB20" s="52">
        <v>5</v>
      </c>
      <c r="AC20" s="52">
        <v>8</v>
      </c>
      <c r="AD20" s="52">
        <v>3</v>
      </c>
      <c r="AE20" s="52">
        <v>6</v>
      </c>
      <c r="AF20" s="52">
        <v>3</v>
      </c>
      <c r="AG20" s="52">
        <v>9</v>
      </c>
      <c r="AH20" s="52">
        <v>5</v>
      </c>
      <c r="AI20" s="52">
        <v>2</v>
      </c>
      <c r="AJ20" s="52">
        <v>10</v>
      </c>
      <c r="AK20" s="52">
        <v>16</v>
      </c>
      <c r="AL20" s="52">
        <v>12</v>
      </c>
      <c r="AM20" s="52">
        <v>11</v>
      </c>
      <c r="AN20" s="52">
        <v>16</v>
      </c>
      <c r="AO20" s="52">
        <v>11</v>
      </c>
      <c r="AP20" s="52">
        <v>19</v>
      </c>
      <c r="AQ20" s="52">
        <v>16</v>
      </c>
      <c r="AR20" s="52">
        <v>18</v>
      </c>
      <c r="AS20" s="52">
        <v>21</v>
      </c>
      <c r="AT20" s="52">
        <v>17</v>
      </c>
      <c r="AU20" s="52">
        <v>11</v>
      </c>
      <c r="AV20" s="52">
        <v>14</v>
      </c>
      <c r="AW20" s="52">
        <v>18</v>
      </c>
      <c r="AX20" s="52">
        <v>10</v>
      </c>
      <c r="AY20" s="52">
        <v>24</v>
      </c>
      <c r="AZ20" s="52">
        <v>12</v>
      </c>
      <c r="BA20" s="52">
        <v>17</v>
      </c>
      <c r="BB20" s="52">
        <v>15</v>
      </c>
    </row>
    <row r="21" spans="1:54" s="52" customFormat="1" ht="12.75" x14ac:dyDescent="0.2">
      <c r="A21" s="52" t="s">
        <v>241</v>
      </c>
      <c r="B21" s="52" t="s">
        <v>527</v>
      </c>
      <c r="C21" s="52" t="s">
        <v>486</v>
      </c>
      <c r="D21" s="69" t="s">
        <v>39</v>
      </c>
      <c r="E21" s="64" t="s">
        <v>488</v>
      </c>
      <c r="F21" s="65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AW21" s="52">
        <v>4</v>
      </c>
      <c r="AX21" s="52">
        <v>2</v>
      </c>
      <c r="AY21" s="52">
        <v>21</v>
      </c>
      <c r="AZ21" s="52">
        <f>11+1</f>
        <v>12</v>
      </c>
      <c r="BA21" s="52">
        <v>5</v>
      </c>
      <c r="BB21" s="52">
        <v>9</v>
      </c>
    </row>
    <row r="22" spans="1:54" s="52" customFormat="1" ht="12.75" x14ac:dyDescent="0.2">
      <c r="A22" s="52" t="s">
        <v>241</v>
      </c>
      <c r="B22" s="52" t="s">
        <v>594</v>
      </c>
      <c r="C22" s="52" t="s">
        <v>202</v>
      </c>
      <c r="D22" s="69" t="s">
        <v>593</v>
      </c>
      <c r="E22" s="64" t="s">
        <v>90</v>
      </c>
      <c r="F22" s="65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AX22" s="52">
        <v>3</v>
      </c>
      <c r="AY22" s="52">
        <v>3</v>
      </c>
      <c r="AZ22" s="52">
        <v>1</v>
      </c>
      <c r="BA22" s="52">
        <v>0</v>
      </c>
      <c r="BB22" s="52">
        <v>0</v>
      </c>
    </row>
    <row r="23" spans="1:54" s="52" customFormat="1" ht="12.75" x14ac:dyDescent="0.2">
      <c r="A23" s="52" t="s">
        <v>241</v>
      </c>
      <c r="B23" s="52" t="s">
        <v>251</v>
      </c>
      <c r="D23" s="69" t="s">
        <v>42</v>
      </c>
      <c r="E23" s="64" t="s">
        <v>43</v>
      </c>
      <c r="F23" s="65" t="s">
        <v>21</v>
      </c>
      <c r="G23" s="64">
        <v>12</v>
      </c>
      <c r="H23" s="64">
        <v>10</v>
      </c>
      <c r="I23" s="64">
        <v>6</v>
      </c>
      <c r="J23" s="64">
        <v>6</v>
      </c>
      <c r="K23" s="64">
        <v>8</v>
      </c>
      <c r="L23" s="64">
        <v>11</v>
      </c>
      <c r="M23" s="64">
        <v>7</v>
      </c>
      <c r="N23" s="64">
        <v>8</v>
      </c>
      <c r="O23" s="64">
        <v>11</v>
      </c>
      <c r="P23" s="64">
        <v>9</v>
      </c>
      <c r="Q23" s="64">
        <v>11</v>
      </c>
      <c r="R23" s="64">
        <v>10</v>
      </c>
      <c r="S23" s="64">
        <v>13</v>
      </c>
      <c r="T23" s="64">
        <v>11</v>
      </c>
      <c r="U23" s="64">
        <v>13</v>
      </c>
      <c r="V23" s="52">
        <v>18</v>
      </c>
      <c r="W23" s="52">
        <v>17</v>
      </c>
      <c r="X23" s="52">
        <v>10</v>
      </c>
      <c r="Y23" s="52">
        <v>18</v>
      </c>
      <c r="Z23" s="52">
        <v>14</v>
      </c>
      <c r="AA23" s="52">
        <v>16</v>
      </c>
      <c r="AB23" s="52">
        <v>21</v>
      </c>
      <c r="AC23" s="52">
        <v>22</v>
      </c>
      <c r="AD23" s="52">
        <v>16</v>
      </c>
      <c r="AE23" s="52">
        <v>27</v>
      </c>
      <c r="AF23" s="52">
        <v>23</v>
      </c>
      <c r="AG23" s="52">
        <v>27</v>
      </c>
      <c r="AH23" s="52">
        <v>20</v>
      </c>
      <c r="AI23" s="52">
        <v>29</v>
      </c>
      <c r="AJ23" s="52">
        <v>18</v>
      </c>
      <c r="AK23" s="52">
        <v>12</v>
      </c>
      <c r="AL23" s="52">
        <v>15</v>
      </c>
      <c r="AM23" s="52">
        <v>29</v>
      </c>
      <c r="AN23" s="52">
        <v>20</v>
      </c>
      <c r="AO23" s="52">
        <v>25</v>
      </c>
      <c r="AP23" s="52">
        <v>22</v>
      </c>
      <c r="AQ23" s="52">
        <v>28</v>
      </c>
      <c r="AR23" s="52">
        <v>16</v>
      </c>
      <c r="AS23" s="52">
        <v>23</v>
      </c>
      <c r="AT23" s="52">
        <v>22</v>
      </c>
      <c r="AU23" s="52">
        <v>16</v>
      </c>
      <c r="AV23" s="52">
        <v>14</v>
      </c>
      <c r="AW23" s="52">
        <f t="shared" ref="AW23:AZ23" si="4">SUM(AW24:AW31)</f>
        <v>9</v>
      </c>
      <c r="AX23" s="52">
        <f t="shared" si="4"/>
        <v>14</v>
      </c>
      <c r="AY23" s="52">
        <f t="shared" si="4"/>
        <v>10</v>
      </c>
      <c r="AZ23" s="52">
        <f t="shared" si="4"/>
        <v>12</v>
      </c>
      <c r="BA23" s="52">
        <f t="shared" ref="BA23:BB23" si="5">SUM(BA24:BA31)</f>
        <v>12</v>
      </c>
      <c r="BB23" s="52">
        <f t="shared" si="5"/>
        <v>10</v>
      </c>
    </row>
    <row r="24" spans="1:54" s="52" customFormat="1" ht="12.75" x14ac:dyDescent="0.2">
      <c r="A24" s="52" t="s">
        <v>241</v>
      </c>
      <c r="B24" s="52" t="s">
        <v>381</v>
      </c>
      <c r="D24" s="54"/>
      <c r="E24" s="94"/>
      <c r="F24" s="93" t="s">
        <v>413</v>
      </c>
      <c r="G24" s="95">
        <v>10</v>
      </c>
      <c r="H24" s="95">
        <v>8</v>
      </c>
      <c r="I24" s="95">
        <v>6</v>
      </c>
      <c r="J24" s="95">
        <v>5</v>
      </c>
      <c r="K24" s="95">
        <v>6</v>
      </c>
      <c r="L24" s="95">
        <v>10</v>
      </c>
      <c r="M24" s="95">
        <v>6</v>
      </c>
      <c r="N24" s="95">
        <v>8</v>
      </c>
      <c r="O24" s="95">
        <v>11</v>
      </c>
      <c r="P24" s="95">
        <v>6</v>
      </c>
      <c r="Q24" s="95">
        <v>9</v>
      </c>
      <c r="R24" s="95">
        <v>6</v>
      </c>
      <c r="S24" s="95">
        <v>7</v>
      </c>
      <c r="T24" s="95">
        <v>4</v>
      </c>
      <c r="U24" s="95">
        <v>5</v>
      </c>
      <c r="V24" s="94">
        <v>4</v>
      </c>
      <c r="W24" s="94">
        <v>11</v>
      </c>
      <c r="X24" s="94">
        <v>6</v>
      </c>
      <c r="Y24" s="94">
        <v>4</v>
      </c>
      <c r="Z24" s="94">
        <v>7</v>
      </c>
      <c r="AA24" s="94">
        <v>8</v>
      </c>
      <c r="AB24" s="94">
        <v>9</v>
      </c>
      <c r="AC24" s="94">
        <v>8</v>
      </c>
      <c r="AD24" s="94">
        <v>7</v>
      </c>
      <c r="AE24" s="94">
        <v>10</v>
      </c>
      <c r="AF24" s="94">
        <v>8</v>
      </c>
      <c r="AG24" s="94">
        <v>1</v>
      </c>
      <c r="AH24" s="94">
        <v>7</v>
      </c>
      <c r="AI24" s="94">
        <v>8</v>
      </c>
      <c r="AJ24" s="94">
        <v>7</v>
      </c>
      <c r="AK24" s="94">
        <v>2</v>
      </c>
      <c r="AL24" s="94">
        <v>5</v>
      </c>
      <c r="AM24" s="94">
        <v>12</v>
      </c>
      <c r="AN24" s="94">
        <v>3</v>
      </c>
      <c r="AO24" s="96">
        <v>6</v>
      </c>
      <c r="AP24" s="96">
        <v>3</v>
      </c>
      <c r="AQ24" s="96">
        <v>3</v>
      </c>
      <c r="AR24" s="96">
        <v>4</v>
      </c>
      <c r="AS24" s="108"/>
    </row>
    <row r="25" spans="1:54" s="52" customFormat="1" ht="12.75" hidden="1" x14ac:dyDescent="0.2">
      <c r="A25" s="52" t="s">
        <v>241</v>
      </c>
      <c r="B25" s="52" t="s">
        <v>381</v>
      </c>
      <c r="D25" s="54"/>
      <c r="E25" s="94"/>
      <c r="F25" s="93" t="s">
        <v>89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4">
        <v>0</v>
      </c>
      <c r="W25" s="94">
        <v>0</v>
      </c>
      <c r="X25" s="94">
        <v>0</v>
      </c>
      <c r="Y25" s="96" t="s">
        <v>21</v>
      </c>
      <c r="Z25" s="96" t="s">
        <v>21</v>
      </c>
      <c r="AA25" s="96" t="s">
        <v>21</v>
      </c>
      <c r="AB25" s="96" t="s">
        <v>21</v>
      </c>
      <c r="AC25" s="96" t="s">
        <v>21</v>
      </c>
      <c r="AD25" s="96" t="s">
        <v>21</v>
      </c>
      <c r="AE25" s="96" t="s">
        <v>21</v>
      </c>
      <c r="AF25" s="96" t="s">
        <v>21</v>
      </c>
      <c r="AG25" s="96" t="s">
        <v>21</v>
      </c>
      <c r="AH25" s="96" t="s">
        <v>21</v>
      </c>
      <c r="AI25" s="96" t="s">
        <v>21</v>
      </c>
      <c r="AJ25" s="96" t="s">
        <v>21</v>
      </c>
      <c r="AK25" s="96" t="s">
        <v>21</v>
      </c>
      <c r="AL25" s="96" t="s">
        <v>21</v>
      </c>
      <c r="AM25" s="96" t="s">
        <v>21</v>
      </c>
      <c r="AN25" s="96" t="s">
        <v>21</v>
      </c>
      <c r="AO25" s="96"/>
      <c r="AP25" s="96"/>
      <c r="AQ25" s="96"/>
      <c r="AR25" s="96"/>
      <c r="AS25" s="96"/>
    </row>
    <row r="26" spans="1:54" s="52" customFormat="1" ht="12.75" x14ac:dyDescent="0.2">
      <c r="A26" s="52" t="s">
        <v>241</v>
      </c>
      <c r="B26" s="52" t="s">
        <v>381</v>
      </c>
      <c r="D26" s="54"/>
      <c r="E26" s="94"/>
      <c r="F26" s="93" t="s">
        <v>90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4"/>
      <c r="W26" s="94"/>
      <c r="X26" s="94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>
        <v>1</v>
      </c>
      <c r="AJ26" s="96">
        <v>3</v>
      </c>
      <c r="AK26" s="96">
        <v>4</v>
      </c>
      <c r="AL26" s="96">
        <v>1</v>
      </c>
      <c r="AM26" s="96">
        <v>6</v>
      </c>
      <c r="AN26" s="96">
        <v>5</v>
      </c>
      <c r="AO26" s="96">
        <v>2</v>
      </c>
      <c r="AP26" s="96">
        <v>8</v>
      </c>
      <c r="AQ26" s="96">
        <v>7</v>
      </c>
      <c r="AR26" s="96">
        <v>2</v>
      </c>
      <c r="AS26" s="96">
        <v>4</v>
      </c>
      <c r="AT26" s="96">
        <v>3</v>
      </c>
      <c r="AU26" s="96">
        <v>1</v>
      </c>
      <c r="AV26" s="96">
        <v>2</v>
      </c>
      <c r="AW26" s="96">
        <v>1</v>
      </c>
      <c r="AX26" s="108"/>
      <c r="AY26" s="108"/>
      <c r="AZ26" s="108"/>
      <c r="BA26" s="108"/>
      <c r="BB26" s="108"/>
    </row>
    <row r="27" spans="1:54" s="52" customFormat="1" ht="12.75" hidden="1" x14ac:dyDescent="0.2">
      <c r="A27" s="52" t="s">
        <v>241</v>
      </c>
      <c r="B27" s="52" t="s">
        <v>381</v>
      </c>
      <c r="D27" s="54"/>
      <c r="E27" s="94"/>
      <c r="F27" s="93" t="s">
        <v>91</v>
      </c>
      <c r="G27" s="95">
        <v>0</v>
      </c>
      <c r="H27" s="95">
        <v>0</v>
      </c>
      <c r="I27" s="95">
        <v>0</v>
      </c>
      <c r="J27" s="95">
        <v>0</v>
      </c>
      <c r="K27" s="95">
        <v>1</v>
      </c>
      <c r="L27" s="95">
        <v>1</v>
      </c>
      <c r="M27" s="95">
        <v>0</v>
      </c>
      <c r="N27" s="95">
        <v>0</v>
      </c>
      <c r="O27" s="95">
        <v>0</v>
      </c>
      <c r="P27" s="95">
        <v>0</v>
      </c>
      <c r="Q27" s="95">
        <v>1</v>
      </c>
      <c r="R27" s="95">
        <v>1</v>
      </c>
      <c r="S27" s="95">
        <v>1</v>
      </c>
      <c r="T27" s="95">
        <v>1</v>
      </c>
      <c r="U27" s="95">
        <v>1</v>
      </c>
      <c r="V27" s="94">
        <v>0</v>
      </c>
      <c r="W27" s="94">
        <v>0</v>
      </c>
      <c r="X27" s="94">
        <v>0</v>
      </c>
      <c r="Y27" s="96" t="s">
        <v>21</v>
      </c>
      <c r="Z27" s="96" t="s">
        <v>21</v>
      </c>
      <c r="AA27" s="96" t="s">
        <v>21</v>
      </c>
      <c r="AB27" s="96" t="s">
        <v>21</v>
      </c>
      <c r="AC27" s="96" t="s">
        <v>21</v>
      </c>
      <c r="AD27" s="96" t="s">
        <v>21</v>
      </c>
      <c r="AE27" s="96" t="s">
        <v>21</v>
      </c>
      <c r="AF27" s="96" t="s">
        <v>21</v>
      </c>
      <c r="AG27" s="96" t="s">
        <v>21</v>
      </c>
      <c r="AH27" s="96" t="s">
        <v>21</v>
      </c>
      <c r="AI27" s="96" t="s">
        <v>21</v>
      </c>
      <c r="AJ27" s="96" t="s">
        <v>21</v>
      </c>
      <c r="AK27" s="96" t="s">
        <v>21</v>
      </c>
      <c r="AL27" s="96" t="s">
        <v>21</v>
      </c>
      <c r="AM27" s="96" t="s">
        <v>21</v>
      </c>
      <c r="AN27" s="96" t="s">
        <v>21</v>
      </c>
      <c r="AO27" s="96"/>
      <c r="AP27" s="96"/>
      <c r="AQ27" s="96"/>
      <c r="AR27" s="96"/>
      <c r="AS27" s="96"/>
    </row>
    <row r="28" spans="1:54" s="52" customFormat="1" ht="12.75" hidden="1" x14ac:dyDescent="0.2">
      <c r="A28" s="52" t="s">
        <v>241</v>
      </c>
      <c r="B28" s="52" t="s">
        <v>381</v>
      </c>
      <c r="D28" s="54"/>
      <c r="E28" s="94"/>
      <c r="F28" s="93" t="s">
        <v>92</v>
      </c>
      <c r="G28" s="95">
        <v>2</v>
      </c>
      <c r="H28" s="95">
        <v>2</v>
      </c>
      <c r="I28" s="95">
        <v>0</v>
      </c>
      <c r="J28" s="95">
        <v>1</v>
      </c>
      <c r="K28" s="95">
        <v>1</v>
      </c>
      <c r="L28" s="95">
        <v>0</v>
      </c>
      <c r="M28" s="95">
        <v>1</v>
      </c>
      <c r="N28" s="95">
        <v>0</v>
      </c>
      <c r="O28" s="95">
        <v>0</v>
      </c>
      <c r="P28" s="95">
        <v>1</v>
      </c>
      <c r="Q28" s="95">
        <v>0</v>
      </c>
      <c r="R28" s="95">
        <v>1</v>
      </c>
      <c r="S28" s="95">
        <v>2</v>
      </c>
      <c r="T28" s="95">
        <v>0</v>
      </c>
      <c r="U28" s="95">
        <v>0</v>
      </c>
      <c r="V28" s="94">
        <v>0</v>
      </c>
      <c r="W28" s="94">
        <v>0</v>
      </c>
      <c r="X28" s="94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0</v>
      </c>
      <c r="AD28" s="108" t="s">
        <v>21</v>
      </c>
      <c r="AE28" s="108" t="s">
        <v>21</v>
      </c>
      <c r="AF28" s="108" t="s">
        <v>21</v>
      </c>
      <c r="AG28" s="108" t="s">
        <v>21</v>
      </c>
      <c r="AH28" s="108" t="s">
        <v>21</v>
      </c>
      <c r="AI28" s="108" t="s">
        <v>21</v>
      </c>
      <c r="AJ28" s="108" t="s">
        <v>21</v>
      </c>
      <c r="AK28" s="108" t="s">
        <v>21</v>
      </c>
      <c r="AL28" s="108" t="s">
        <v>21</v>
      </c>
      <c r="AM28" s="108" t="s">
        <v>21</v>
      </c>
      <c r="AN28" s="108" t="s">
        <v>21</v>
      </c>
      <c r="AO28" s="108"/>
      <c r="AP28" s="108"/>
      <c r="AQ28" s="108"/>
      <c r="AR28" s="108"/>
      <c r="AS28" s="108"/>
    </row>
    <row r="29" spans="1:54" s="52" customFormat="1" ht="12.75" x14ac:dyDescent="0.2">
      <c r="A29" s="52" t="s">
        <v>241</v>
      </c>
      <c r="B29" s="52" t="s">
        <v>381</v>
      </c>
      <c r="D29" s="54"/>
      <c r="E29" s="94"/>
      <c r="F29" s="93" t="s">
        <v>412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4"/>
      <c r="W29" s="94"/>
      <c r="X29" s="94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>
        <v>7</v>
      </c>
      <c r="AT29" s="96">
        <v>9</v>
      </c>
      <c r="AU29" s="96">
        <v>5</v>
      </c>
      <c r="AV29" s="96">
        <v>7</v>
      </c>
      <c r="AW29" s="96">
        <v>4</v>
      </c>
      <c r="AX29" s="96">
        <v>4</v>
      </c>
      <c r="AY29" s="96">
        <v>5</v>
      </c>
      <c r="AZ29" s="96">
        <v>6</v>
      </c>
      <c r="BA29" s="96">
        <v>6</v>
      </c>
      <c r="BB29" s="96">
        <v>6</v>
      </c>
    </row>
    <row r="30" spans="1:54" s="52" customFormat="1" ht="12.75" x14ac:dyDescent="0.2">
      <c r="A30" s="52" t="s">
        <v>241</v>
      </c>
      <c r="B30" s="52" t="s">
        <v>381</v>
      </c>
      <c r="D30" s="54"/>
      <c r="E30" s="93"/>
      <c r="F30" s="93" t="s">
        <v>571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5">
        <v>1</v>
      </c>
      <c r="T30" s="95">
        <v>1</v>
      </c>
      <c r="U30" s="95">
        <v>4</v>
      </c>
      <c r="V30" s="94">
        <v>11</v>
      </c>
      <c r="W30" s="94">
        <v>3</v>
      </c>
      <c r="X30" s="94">
        <v>2</v>
      </c>
      <c r="Y30" s="94">
        <v>6</v>
      </c>
      <c r="Z30" s="94">
        <v>3</v>
      </c>
      <c r="AA30" s="94">
        <v>6</v>
      </c>
      <c r="AB30" s="94">
        <v>8</v>
      </c>
      <c r="AC30" s="94">
        <v>8</v>
      </c>
      <c r="AD30" s="94">
        <v>5</v>
      </c>
      <c r="AE30" s="94">
        <v>13</v>
      </c>
      <c r="AF30" s="94">
        <v>11</v>
      </c>
      <c r="AG30" s="94">
        <v>19</v>
      </c>
      <c r="AH30" s="94">
        <v>6</v>
      </c>
      <c r="AI30" s="94">
        <v>13</v>
      </c>
      <c r="AJ30" s="94">
        <v>8</v>
      </c>
      <c r="AK30" s="94">
        <v>1</v>
      </c>
      <c r="AL30" s="94">
        <v>4</v>
      </c>
      <c r="AM30" s="94">
        <v>5</v>
      </c>
      <c r="AN30" s="94">
        <v>12</v>
      </c>
      <c r="AO30" s="96">
        <v>9</v>
      </c>
      <c r="AP30" s="96">
        <v>10</v>
      </c>
      <c r="AQ30" s="96">
        <v>7</v>
      </c>
      <c r="AR30" s="96">
        <v>6</v>
      </c>
      <c r="AS30" s="96">
        <v>8</v>
      </c>
      <c r="AT30" s="96">
        <v>7</v>
      </c>
      <c r="AU30" s="96">
        <v>5</v>
      </c>
      <c r="AV30" s="96">
        <v>2</v>
      </c>
      <c r="AW30" s="96">
        <v>3</v>
      </c>
      <c r="AX30" s="96">
        <v>6</v>
      </c>
      <c r="AY30" s="96">
        <v>2</v>
      </c>
      <c r="AZ30" s="96">
        <v>5</v>
      </c>
      <c r="BA30" s="96">
        <v>3</v>
      </c>
      <c r="BB30" s="96">
        <v>1</v>
      </c>
    </row>
    <row r="31" spans="1:54" s="52" customFormat="1" ht="12.75" x14ac:dyDescent="0.2">
      <c r="A31" s="52" t="s">
        <v>241</v>
      </c>
      <c r="B31" s="52" t="s">
        <v>381</v>
      </c>
      <c r="D31" s="54"/>
      <c r="E31" s="94"/>
      <c r="F31" s="93" t="s">
        <v>93</v>
      </c>
      <c r="G31" s="94"/>
      <c r="H31" s="94"/>
      <c r="I31" s="94"/>
      <c r="J31" s="94"/>
      <c r="K31" s="94"/>
      <c r="L31" s="94"/>
      <c r="M31" s="94"/>
      <c r="N31" s="94"/>
      <c r="O31" s="94"/>
      <c r="P31" s="95">
        <v>2</v>
      </c>
      <c r="Q31" s="95">
        <v>1</v>
      </c>
      <c r="R31" s="95">
        <v>2</v>
      </c>
      <c r="S31" s="95">
        <v>2</v>
      </c>
      <c r="T31" s="95">
        <v>5</v>
      </c>
      <c r="U31" s="95">
        <v>3</v>
      </c>
      <c r="V31" s="94">
        <v>3</v>
      </c>
      <c r="W31" s="94">
        <v>3</v>
      </c>
      <c r="X31" s="94">
        <v>2</v>
      </c>
      <c r="Y31" s="94">
        <v>7</v>
      </c>
      <c r="Z31" s="94">
        <v>4</v>
      </c>
      <c r="AA31" s="94">
        <v>2</v>
      </c>
      <c r="AB31" s="94">
        <v>4</v>
      </c>
      <c r="AC31" s="94">
        <v>6</v>
      </c>
      <c r="AD31" s="94">
        <v>4</v>
      </c>
      <c r="AE31" s="94">
        <v>4</v>
      </c>
      <c r="AF31" s="94">
        <v>4</v>
      </c>
      <c r="AG31" s="94">
        <v>7</v>
      </c>
      <c r="AH31" s="94">
        <v>7</v>
      </c>
      <c r="AI31" s="94">
        <v>7</v>
      </c>
      <c r="AJ31" s="94">
        <v>0</v>
      </c>
      <c r="AK31" s="94">
        <v>5</v>
      </c>
      <c r="AL31" s="94">
        <v>5</v>
      </c>
      <c r="AM31" s="94">
        <v>6</v>
      </c>
      <c r="AN31" s="94" t="s">
        <v>21</v>
      </c>
      <c r="AO31" s="96">
        <v>8</v>
      </c>
      <c r="AP31" s="96">
        <v>1</v>
      </c>
      <c r="AQ31" s="96">
        <v>11</v>
      </c>
      <c r="AR31" s="96">
        <v>4</v>
      </c>
      <c r="AS31" s="96">
        <v>4</v>
      </c>
      <c r="AT31" s="96">
        <v>3</v>
      </c>
      <c r="AU31" s="96">
        <v>5</v>
      </c>
      <c r="AV31" s="96">
        <v>3</v>
      </c>
      <c r="AW31" s="96">
        <v>1</v>
      </c>
      <c r="AX31" s="96">
        <v>4</v>
      </c>
      <c r="AY31" s="96">
        <v>3</v>
      </c>
      <c r="AZ31" s="96">
        <v>1</v>
      </c>
      <c r="BA31" s="96">
        <v>3</v>
      </c>
      <c r="BB31" s="96">
        <v>3</v>
      </c>
    </row>
    <row r="32" spans="1:54" s="52" customFormat="1" ht="12.75" x14ac:dyDescent="0.2">
      <c r="A32" s="52" t="s">
        <v>241</v>
      </c>
      <c r="B32" s="52" t="s">
        <v>519</v>
      </c>
      <c r="C32" s="129" t="s">
        <v>85</v>
      </c>
      <c r="D32" s="63" t="s">
        <v>84</v>
      </c>
      <c r="E32" s="64" t="s">
        <v>85</v>
      </c>
      <c r="F32" s="65" t="s">
        <v>21</v>
      </c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>
        <v>8</v>
      </c>
      <c r="R32" s="64">
        <v>14</v>
      </c>
      <c r="S32" s="64">
        <v>17</v>
      </c>
      <c r="T32" s="64">
        <v>15</v>
      </c>
      <c r="U32" s="64">
        <v>19</v>
      </c>
      <c r="V32" s="52">
        <v>25</v>
      </c>
      <c r="W32" s="52">
        <v>26</v>
      </c>
      <c r="X32" s="52">
        <v>31</v>
      </c>
      <c r="Y32" s="52">
        <v>24</v>
      </c>
      <c r="Z32" s="52">
        <v>26</v>
      </c>
      <c r="AA32" s="52">
        <v>23</v>
      </c>
      <c r="AB32" s="52">
        <v>20</v>
      </c>
      <c r="AC32" s="52">
        <v>20</v>
      </c>
      <c r="AD32" s="52">
        <v>13</v>
      </c>
      <c r="AE32" s="52">
        <v>11</v>
      </c>
      <c r="AF32" s="52">
        <v>12</v>
      </c>
      <c r="AG32" s="52">
        <v>12</v>
      </c>
      <c r="AH32" s="52">
        <v>6</v>
      </c>
      <c r="AI32" s="52">
        <v>8</v>
      </c>
      <c r="AJ32" s="52">
        <v>7</v>
      </c>
      <c r="AK32" s="52">
        <v>7</v>
      </c>
      <c r="AL32" s="52">
        <v>2</v>
      </c>
      <c r="AM32" s="52">
        <v>10</v>
      </c>
      <c r="AN32" s="52">
        <v>8</v>
      </c>
      <c r="AO32" s="52">
        <v>10</v>
      </c>
      <c r="AP32" s="52">
        <v>11</v>
      </c>
      <c r="AQ32" s="52">
        <v>4</v>
      </c>
      <c r="AR32" s="52">
        <v>6</v>
      </c>
      <c r="AS32" s="52">
        <v>9</v>
      </c>
      <c r="AT32" s="52">
        <v>8</v>
      </c>
      <c r="AU32" s="52">
        <v>12</v>
      </c>
      <c r="AV32" s="52">
        <v>8</v>
      </c>
      <c r="AW32" s="52">
        <v>9</v>
      </c>
      <c r="AX32" s="52">
        <v>8</v>
      </c>
      <c r="AY32" s="52">
        <v>11</v>
      </c>
      <c r="AZ32" s="52">
        <v>6</v>
      </c>
      <c r="BA32" s="52">
        <v>18</v>
      </c>
      <c r="BB32" s="52">
        <v>10</v>
      </c>
    </row>
    <row r="33" spans="1:55" s="52" customFormat="1" ht="12.4" hidden="1" customHeight="1" x14ac:dyDescent="0.2">
      <c r="A33" s="52" t="s">
        <v>241</v>
      </c>
      <c r="B33" s="52" t="s">
        <v>382</v>
      </c>
      <c r="C33" s="129"/>
      <c r="D33" s="76"/>
      <c r="E33" s="110"/>
      <c r="F33" s="101" t="s">
        <v>86</v>
      </c>
      <c r="G33" s="102">
        <v>3</v>
      </c>
      <c r="H33" s="102">
        <v>3</v>
      </c>
      <c r="I33" s="102">
        <v>0</v>
      </c>
      <c r="J33" s="102">
        <v>7</v>
      </c>
      <c r="K33" s="102">
        <v>6</v>
      </c>
      <c r="L33" s="102">
        <v>2</v>
      </c>
      <c r="M33" s="102">
        <v>5</v>
      </c>
      <c r="N33" s="102">
        <v>3</v>
      </c>
      <c r="O33" s="102">
        <v>3</v>
      </c>
      <c r="P33" s="102">
        <v>3</v>
      </c>
      <c r="Q33" s="102">
        <v>1</v>
      </c>
      <c r="R33" s="102">
        <v>6</v>
      </c>
      <c r="S33" s="102">
        <v>5</v>
      </c>
      <c r="T33" s="102">
        <v>3</v>
      </c>
      <c r="U33" s="102">
        <v>9</v>
      </c>
      <c r="V33" s="96">
        <v>14</v>
      </c>
      <c r="W33" s="96">
        <v>9</v>
      </c>
      <c r="X33" s="96">
        <v>17</v>
      </c>
      <c r="Y33" s="96">
        <v>16</v>
      </c>
      <c r="Z33" s="96">
        <v>18</v>
      </c>
      <c r="AA33" s="96">
        <v>6</v>
      </c>
      <c r="AB33" s="96">
        <v>10</v>
      </c>
      <c r="AC33" s="52" t="s">
        <v>21</v>
      </c>
      <c r="AD33" s="52" t="s">
        <v>21</v>
      </c>
      <c r="AE33" s="52" t="s">
        <v>21</v>
      </c>
      <c r="AF33" s="52" t="s">
        <v>21</v>
      </c>
      <c r="AG33" s="52" t="s">
        <v>21</v>
      </c>
      <c r="AH33" s="52" t="s">
        <v>21</v>
      </c>
      <c r="AI33" s="52" t="s">
        <v>21</v>
      </c>
      <c r="AJ33" s="52" t="s">
        <v>21</v>
      </c>
      <c r="AK33" s="52" t="s">
        <v>21</v>
      </c>
      <c r="AL33" s="52" t="s">
        <v>21</v>
      </c>
      <c r="AM33" s="52" t="s">
        <v>21</v>
      </c>
      <c r="AN33" s="52" t="s">
        <v>21</v>
      </c>
    </row>
    <row r="34" spans="1:55" s="52" customFormat="1" ht="12.4" hidden="1" customHeight="1" x14ac:dyDescent="0.2">
      <c r="A34" s="52" t="s">
        <v>241</v>
      </c>
      <c r="B34" s="52" t="s">
        <v>382</v>
      </c>
      <c r="C34" s="129"/>
      <c r="D34" s="76"/>
      <c r="E34" s="110"/>
      <c r="F34" s="101" t="s">
        <v>87</v>
      </c>
      <c r="G34" s="102">
        <v>2</v>
      </c>
      <c r="H34" s="102">
        <v>1</v>
      </c>
      <c r="I34" s="102">
        <v>6</v>
      </c>
      <c r="J34" s="102">
        <v>7</v>
      </c>
      <c r="K34" s="102">
        <v>6</v>
      </c>
      <c r="L34" s="102">
        <v>11</v>
      </c>
      <c r="M34" s="102">
        <v>9</v>
      </c>
      <c r="N34" s="102">
        <v>5</v>
      </c>
      <c r="O34" s="102">
        <v>10</v>
      </c>
      <c r="P34" s="102">
        <v>1</v>
      </c>
      <c r="Q34" s="102">
        <v>7</v>
      </c>
      <c r="R34" s="102">
        <v>8</v>
      </c>
      <c r="S34" s="102">
        <v>12</v>
      </c>
      <c r="T34" s="102">
        <v>12</v>
      </c>
      <c r="U34" s="102">
        <v>10</v>
      </c>
      <c r="V34" s="96">
        <v>11</v>
      </c>
      <c r="W34" s="96">
        <v>17</v>
      </c>
      <c r="X34" s="96">
        <v>14</v>
      </c>
      <c r="Y34" s="96">
        <v>8</v>
      </c>
      <c r="Z34" s="96">
        <v>8</v>
      </c>
      <c r="AA34" s="96">
        <v>17</v>
      </c>
      <c r="AB34" s="96">
        <v>10</v>
      </c>
      <c r="AC34" s="52" t="s">
        <v>21</v>
      </c>
      <c r="AD34" s="52" t="s">
        <v>21</v>
      </c>
      <c r="AE34" s="52" t="s">
        <v>21</v>
      </c>
      <c r="AF34" s="52" t="s">
        <v>21</v>
      </c>
      <c r="AG34" s="52" t="s">
        <v>21</v>
      </c>
      <c r="AH34" s="52" t="s">
        <v>21</v>
      </c>
      <c r="AI34" s="52" t="s">
        <v>21</v>
      </c>
      <c r="AJ34" s="52" t="s">
        <v>21</v>
      </c>
      <c r="AK34" s="52" t="s">
        <v>21</v>
      </c>
      <c r="AL34" s="52" t="s">
        <v>21</v>
      </c>
      <c r="AM34" s="52" t="s">
        <v>21</v>
      </c>
      <c r="AN34" s="52" t="s">
        <v>21</v>
      </c>
    </row>
    <row r="35" spans="1:55" s="52" customFormat="1" ht="12.75" x14ac:dyDescent="0.2">
      <c r="A35" s="52" t="s">
        <v>241</v>
      </c>
      <c r="B35" s="52" t="s">
        <v>595</v>
      </c>
      <c r="C35" s="129"/>
      <c r="D35" s="70" t="s">
        <v>88</v>
      </c>
      <c r="E35" s="52" t="s">
        <v>596</v>
      </c>
      <c r="F35" s="65" t="s">
        <v>21</v>
      </c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AK35" s="52">
        <v>0</v>
      </c>
      <c r="AL35" s="52">
        <v>0</v>
      </c>
      <c r="AM35" s="52">
        <v>1</v>
      </c>
      <c r="AN35" s="52">
        <v>2</v>
      </c>
      <c r="AO35" s="52">
        <v>3</v>
      </c>
      <c r="AP35" s="52">
        <v>4</v>
      </c>
      <c r="AQ35" s="52">
        <v>2</v>
      </c>
      <c r="AR35" s="52">
        <v>1</v>
      </c>
      <c r="AS35" s="52">
        <v>1</v>
      </c>
      <c r="AT35" s="52">
        <v>0</v>
      </c>
      <c r="AU35" s="52">
        <v>1</v>
      </c>
      <c r="AV35" s="52">
        <v>0</v>
      </c>
      <c r="AW35" s="52">
        <v>0</v>
      </c>
      <c r="AX35" s="52">
        <v>2</v>
      </c>
      <c r="AY35" s="52">
        <v>1</v>
      </c>
      <c r="AZ35" s="52">
        <v>0</v>
      </c>
      <c r="BC35" s="52" t="s">
        <v>667</v>
      </c>
    </row>
    <row r="36" spans="1:55" s="52" customFormat="1" ht="12.75" x14ac:dyDescent="0.2">
      <c r="A36" s="52" t="s">
        <v>241</v>
      </c>
      <c r="B36" s="52" t="s">
        <v>252</v>
      </c>
      <c r="C36" s="52" t="s">
        <v>672</v>
      </c>
      <c r="D36" s="69" t="s">
        <v>666</v>
      </c>
      <c r="E36" s="64" t="s">
        <v>726</v>
      </c>
      <c r="F36" s="65" t="s">
        <v>21</v>
      </c>
      <c r="G36" s="64">
        <v>1</v>
      </c>
      <c r="H36" s="64">
        <v>0</v>
      </c>
      <c r="I36" s="64">
        <v>2</v>
      </c>
      <c r="J36" s="64">
        <v>3</v>
      </c>
      <c r="K36" s="64">
        <v>5</v>
      </c>
      <c r="L36" s="64">
        <v>4</v>
      </c>
      <c r="M36" s="64">
        <v>4</v>
      </c>
      <c r="N36" s="64">
        <v>4</v>
      </c>
      <c r="O36" s="64">
        <v>2</v>
      </c>
      <c r="P36" s="64">
        <v>5</v>
      </c>
      <c r="Q36" s="64">
        <v>4</v>
      </c>
      <c r="R36" s="64">
        <v>5</v>
      </c>
      <c r="S36" s="64">
        <v>8</v>
      </c>
      <c r="T36" s="64">
        <v>3</v>
      </c>
      <c r="U36" s="64">
        <v>4</v>
      </c>
      <c r="V36" s="52">
        <v>4</v>
      </c>
      <c r="W36" s="52">
        <v>6</v>
      </c>
      <c r="X36" s="52">
        <v>7</v>
      </c>
      <c r="Y36" s="52">
        <v>8</v>
      </c>
      <c r="Z36" s="52">
        <v>3</v>
      </c>
      <c r="AA36" s="52">
        <v>0</v>
      </c>
      <c r="AB36" s="52">
        <v>1</v>
      </c>
      <c r="AC36" s="52">
        <v>6</v>
      </c>
      <c r="AD36" s="52">
        <v>7</v>
      </c>
      <c r="AE36" s="52">
        <v>7</v>
      </c>
      <c r="AF36" s="52">
        <v>9</v>
      </c>
      <c r="AG36" s="52">
        <v>11</v>
      </c>
      <c r="AH36" s="52">
        <v>2</v>
      </c>
      <c r="AI36" s="52">
        <v>3</v>
      </c>
      <c r="AJ36" s="52">
        <v>1</v>
      </c>
      <c r="AK36" s="52">
        <v>4</v>
      </c>
      <c r="AL36" s="52">
        <v>4</v>
      </c>
      <c r="AM36" s="52">
        <v>6</v>
      </c>
      <c r="AN36" s="52">
        <v>3</v>
      </c>
      <c r="AO36" s="52">
        <v>8</v>
      </c>
      <c r="AP36" s="52">
        <v>11</v>
      </c>
      <c r="AQ36" s="52">
        <v>9</v>
      </c>
      <c r="AR36" s="52">
        <v>9</v>
      </c>
      <c r="AS36" s="52">
        <v>7</v>
      </c>
      <c r="AT36" s="52">
        <v>9</v>
      </c>
      <c r="AU36" s="52">
        <v>8</v>
      </c>
      <c r="AV36" s="52">
        <v>4</v>
      </c>
      <c r="AW36" s="52">
        <v>6</v>
      </c>
      <c r="AX36" s="52">
        <v>3</v>
      </c>
      <c r="AY36" s="52">
        <v>7</v>
      </c>
      <c r="AZ36" s="52">
        <v>10</v>
      </c>
      <c r="BA36" s="52">
        <v>6</v>
      </c>
      <c r="BB36" s="52">
        <v>6</v>
      </c>
    </row>
    <row r="37" spans="1:55" s="52" customFormat="1" ht="12.75" hidden="1" x14ac:dyDescent="0.2">
      <c r="A37" s="52" t="s">
        <v>241</v>
      </c>
      <c r="B37" s="52" t="s">
        <v>321</v>
      </c>
      <c r="C37" s="52" t="s">
        <v>45</v>
      </c>
      <c r="D37" s="69" t="s">
        <v>199</v>
      </c>
      <c r="E37" s="64" t="s">
        <v>356</v>
      </c>
      <c r="F37" s="65" t="s">
        <v>21</v>
      </c>
      <c r="G37" s="64">
        <v>16</v>
      </c>
      <c r="H37" s="64">
        <v>14</v>
      </c>
      <c r="I37" s="64">
        <v>4</v>
      </c>
      <c r="J37" s="64">
        <v>7</v>
      </c>
      <c r="K37" s="64">
        <v>7</v>
      </c>
      <c r="L37" s="64">
        <v>5</v>
      </c>
      <c r="M37" s="64">
        <v>6</v>
      </c>
      <c r="N37" s="64">
        <v>15</v>
      </c>
      <c r="O37" s="64">
        <v>6</v>
      </c>
      <c r="P37" s="64">
        <v>0</v>
      </c>
      <c r="Q37" s="64">
        <v>1</v>
      </c>
      <c r="R37" s="64">
        <v>0</v>
      </c>
      <c r="S37" s="64">
        <v>0</v>
      </c>
      <c r="T37" s="64">
        <v>0</v>
      </c>
      <c r="U37" s="64">
        <v>0</v>
      </c>
      <c r="V37" s="52">
        <v>0</v>
      </c>
      <c r="W37" s="52">
        <v>1</v>
      </c>
      <c r="X37" s="52">
        <v>0</v>
      </c>
      <c r="Y37" s="52">
        <v>0</v>
      </c>
      <c r="Z37" s="52" t="s">
        <v>21</v>
      </c>
      <c r="AA37" s="52" t="s">
        <v>21</v>
      </c>
      <c r="AB37" s="52" t="s">
        <v>21</v>
      </c>
      <c r="AC37" s="52" t="s">
        <v>21</v>
      </c>
      <c r="AD37" s="52" t="s">
        <v>21</v>
      </c>
      <c r="AE37" s="52" t="s">
        <v>21</v>
      </c>
      <c r="AF37" s="52" t="s">
        <v>21</v>
      </c>
      <c r="AG37" s="52" t="s">
        <v>21</v>
      </c>
      <c r="AH37" s="52" t="s">
        <v>21</v>
      </c>
      <c r="AI37" s="52" t="s">
        <v>21</v>
      </c>
      <c r="AJ37" s="52" t="s">
        <v>21</v>
      </c>
      <c r="AK37" s="52" t="s">
        <v>21</v>
      </c>
      <c r="AL37" s="52" t="s">
        <v>21</v>
      </c>
      <c r="AM37" s="52" t="s">
        <v>21</v>
      </c>
      <c r="AN37" s="52" t="s">
        <v>21</v>
      </c>
      <c r="AO37" s="74"/>
      <c r="AP37" s="74"/>
      <c r="AQ37" s="74"/>
      <c r="AR37" s="74"/>
    </row>
    <row r="38" spans="1:55" s="52" customFormat="1" ht="12.75" x14ac:dyDescent="0.2">
      <c r="A38" s="52" t="s">
        <v>241</v>
      </c>
      <c r="B38" s="52" t="s">
        <v>253</v>
      </c>
      <c r="C38" s="52" t="s">
        <v>245</v>
      </c>
      <c r="D38" s="63" t="s">
        <v>46</v>
      </c>
      <c r="E38" s="64" t="s">
        <v>23</v>
      </c>
      <c r="F38" s="65" t="s">
        <v>21</v>
      </c>
      <c r="G38" s="64">
        <v>3</v>
      </c>
      <c r="H38" s="64">
        <v>4</v>
      </c>
      <c r="I38" s="64">
        <v>7</v>
      </c>
      <c r="J38" s="64">
        <v>2</v>
      </c>
      <c r="K38" s="64">
        <v>7</v>
      </c>
      <c r="L38" s="64">
        <v>5</v>
      </c>
      <c r="M38" s="64">
        <v>4</v>
      </c>
      <c r="N38" s="64">
        <v>2</v>
      </c>
      <c r="O38" s="64">
        <v>2</v>
      </c>
      <c r="P38" s="64">
        <v>1</v>
      </c>
      <c r="Q38" s="64">
        <v>1</v>
      </c>
      <c r="R38" s="64">
        <v>1</v>
      </c>
      <c r="S38" s="64">
        <v>3</v>
      </c>
      <c r="T38" s="64">
        <v>5</v>
      </c>
      <c r="U38" s="64">
        <v>12</v>
      </c>
      <c r="V38" s="52">
        <v>7</v>
      </c>
      <c r="W38" s="52">
        <v>7</v>
      </c>
      <c r="X38" s="52">
        <v>6</v>
      </c>
      <c r="Y38" s="52">
        <v>8</v>
      </c>
      <c r="Z38" s="52">
        <v>5</v>
      </c>
      <c r="AA38" s="52">
        <v>6</v>
      </c>
      <c r="AB38" s="52">
        <v>5</v>
      </c>
      <c r="AC38" s="52">
        <v>8</v>
      </c>
      <c r="AD38" s="52">
        <v>4</v>
      </c>
      <c r="AE38" s="52">
        <v>8</v>
      </c>
      <c r="AF38" s="52">
        <v>11</v>
      </c>
      <c r="AG38" s="52">
        <v>7</v>
      </c>
      <c r="AH38" s="52">
        <v>7</v>
      </c>
      <c r="AI38" s="52">
        <v>9</v>
      </c>
      <c r="AJ38" s="52">
        <v>5</v>
      </c>
      <c r="AK38" s="52">
        <v>7</v>
      </c>
      <c r="AL38" s="52">
        <v>9</v>
      </c>
      <c r="AM38" s="52">
        <v>8</v>
      </c>
      <c r="AN38" s="52">
        <v>5</v>
      </c>
      <c r="AO38" s="52">
        <v>6</v>
      </c>
      <c r="AP38" s="52">
        <v>6</v>
      </c>
      <c r="AQ38" s="52">
        <v>4</v>
      </c>
      <c r="AR38" s="52">
        <v>5</v>
      </c>
      <c r="AS38" s="52">
        <v>6</v>
      </c>
      <c r="AT38" s="52">
        <v>9</v>
      </c>
      <c r="AU38" s="52">
        <v>2</v>
      </c>
      <c r="AV38" s="52">
        <v>4</v>
      </c>
      <c r="AW38" s="52">
        <v>3</v>
      </c>
      <c r="AX38" s="52">
        <v>9</v>
      </c>
      <c r="AY38" s="52">
        <v>1</v>
      </c>
      <c r="AZ38" s="52">
        <v>2</v>
      </c>
      <c r="BA38" s="52">
        <v>7</v>
      </c>
      <c r="BB38" s="52">
        <v>3</v>
      </c>
    </row>
    <row r="39" spans="1:55" s="52" customFormat="1" ht="12.75" x14ac:dyDescent="0.2">
      <c r="C39" s="52" t="s">
        <v>676</v>
      </c>
      <c r="D39" s="63" t="s">
        <v>675</v>
      </c>
      <c r="E39" s="64" t="s">
        <v>677</v>
      </c>
      <c r="F39" s="65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BB39" s="52">
        <v>2</v>
      </c>
    </row>
    <row r="40" spans="1:55" s="52" customFormat="1" ht="12.75" x14ac:dyDescent="0.2">
      <c r="A40" s="52" t="s">
        <v>241</v>
      </c>
      <c r="B40" s="52" t="s">
        <v>281</v>
      </c>
      <c r="C40" s="158" t="s">
        <v>50</v>
      </c>
      <c r="D40" s="63" t="s">
        <v>49</v>
      </c>
      <c r="E40" s="64" t="s">
        <v>50</v>
      </c>
      <c r="F40" s="65" t="s">
        <v>21</v>
      </c>
      <c r="G40" s="64">
        <v>2</v>
      </c>
      <c r="H40" s="64">
        <v>6</v>
      </c>
      <c r="I40" s="64">
        <v>1</v>
      </c>
      <c r="J40" s="64">
        <v>2</v>
      </c>
      <c r="K40" s="64">
        <v>3</v>
      </c>
      <c r="L40" s="64">
        <v>5</v>
      </c>
      <c r="M40" s="64">
        <v>8</v>
      </c>
      <c r="N40" s="64">
        <v>3</v>
      </c>
      <c r="O40" s="64">
        <v>3</v>
      </c>
      <c r="P40" s="64">
        <v>6</v>
      </c>
      <c r="Q40" s="64">
        <v>4</v>
      </c>
      <c r="R40" s="64">
        <v>7</v>
      </c>
      <c r="S40" s="64">
        <v>3</v>
      </c>
      <c r="T40" s="64">
        <v>6</v>
      </c>
      <c r="U40" s="64">
        <v>3</v>
      </c>
      <c r="V40" s="52">
        <v>2</v>
      </c>
      <c r="W40" s="52">
        <v>8</v>
      </c>
      <c r="X40" s="52">
        <v>5</v>
      </c>
      <c r="Y40" s="52">
        <v>2</v>
      </c>
      <c r="Z40" s="52">
        <v>7</v>
      </c>
      <c r="AA40" s="52">
        <v>4</v>
      </c>
      <c r="AB40" s="52">
        <v>1</v>
      </c>
      <c r="AC40" s="52">
        <v>4</v>
      </c>
      <c r="AD40" s="52">
        <v>3</v>
      </c>
      <c r="AE40" s="52">
        <v>2</v>
      </c>
      <c r="AF40" s="52">
        <v>7</v>
      </c>
      <c r="AG40" s="52">
        <v>6</v>
      </c>
      <c r="AH40" s="52">
        <v>5</v>
      </c>
      <c r="AI40" s="52">
        <v>6</v>
      </c>
      <c r="AJ40" s="52">
        <v>4</v>
      </c>
      <c r="AK40" s="52">
        <v>7</v>
      </c>
      <c r="AL40" s="52">
        <v>5</v>
      </c>
      <c r="AM40" s="52">
        <v>4</v>
      </c>
      <c r="AN40" s="52">
        <v>11</v>
      </c>
      <c r="AO40" s="52">
        <v>7</v>
      </c>
      <c r="AP40" s="52">
        <v>9</v>
      </c>
      <c r="AQ40" s="52">
        <v>6</v>
      </c>
      <c r="AR40" s="52">
        <v>6</v>
      </c>
      <c r="AS40" s="52">
        <v>8</v>
      </c>
      <c r="AT40" s="52">
        <v>4</v>
      </c>
      <c r="AU40" s="52">
        <v>3</v>
      </c>
      <c r="AV40" s="52">
        <v>0</v>
      </c>
      <c r="AW40" s="52">
        <v>0</v>
      </c>
      <c r="AX40" s="52">
        <v>0</v>
      </c>
      <c r="AY40" s="52">
        <v>0</v>
      </c>
      <c r="AZ40" s="52">
        <v>0</v>
      </c>
      <c r="BA40" s="52">
        <v>1</v>
      </c>
      <c r="BB40" s="52">
        <v>0</v>
      </c>
    </row>
    <row r="41" spans="1:55" s="52" customFormat="1" ht="12.75" x14ac:dyDescent="0.2">
      <c r="A41" s="52" t="s">
        <v>241</v>
      </c>
      <c r="B41" s="52" t="s">
        <v>281</v>
      </c>
      <c r="C41" s="158"/>
      <c r="D41" s="63" t="s">
        <v>49</v>
      </c>
      <c r="E41" s="64" t="s">
        <v>451</v>
      </c>
      <c r="F41" s="65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AU41" s="52">
        <v>7</v>
      </c>
      <c r="AV41" s="52">
        <v>2</v>
      </c>
      <c r="AW41" s="52">
        <v>6</v>
      </c>
      <c r="AX41" s="52">
        <v>5</v>
      </c>
      <c r="AY41" s="52">
        <v>2</v>
      </c>
      <c r="AZ41" s="52">
        <v>5</v>
      </c>
      <c r="BA41" s="52">
        <v>8</v>
      </c>
      <c r="BB41" s="52">
        <v>6</v>
      </c>
    </row>
    <row r="42" spans="1:55" s="52" customFormat="1" ht="12.75" x14ac:dyDescent="0.2">
      <c r="A42" s="52" t="s">
        <v>241</v>
      </c>
      <c r="B42" s="52" t="s">
        <v>255</v>
      </c>
      <c r="C42" s="52" t="s">
        <v>246</v>
      </c>
      <c r="D42" s="63" t="s">
        <v>51</v>
      </c>
      <c r="E42" s="64" t="s">
        <v>53</v>
      </c>
      <c r="F42" s="65" t="s">
        <v>21</v>
      </c>
      <c r="G42" s="64">
        <v>6</v>
      </c>
      <c r="H42" s="64">
        <v>4</v>
      </c>
      <c r="I42" s="64">
        <v>8</v>
      </c>
      <c r="J42" s="64">
        <v>5</v>
      </c>
      <c r="K42" s="64">
        <v>5</v>
      </c>
      <c r="L42" s="64">
        <v>3</v>
      </c>
      <c r="M42" s="64">
        <v>6</v>
      </c>
      <c r="N42" s="64">
        <v>7</v>
      </c>
      <c r="O42" s="64">
        <v>10</v>
      </c>
      <c r="P42" s="64">
        <v>6</v>
      </c>
      <c r="Q42" s="64">
        <v>8</v>
      </c>
      <c r="R42" s="64">
        <v>7</v>
      </c>
      <c r="S42" s="64">
        <v>17</v>
      </c>
      <c r="T42" s="64">
        <v>9</v>
      </c>
      <c r="U42" s="64">
        <v>14</v>
      </c>
      <c r="V42" s="52">
        <v>12</v>
      </c>
      <c r="W42" s="52">
        <v>12</v>
      </c>
      <c r="X42" s="52">
        <v>14</v>
      </c>
      <c r="Y42" s="52">
        <v>20</v>
      </c>
      <c r="Z42" s="52">
        <v>9</v>
      </c>
      <c r="AA42" s="52">
        <v>1</v>
      </c>
      <c r="AB42" s="52">
        <v>11</v>
      </c>
      <c r="AC42" s="52">
        <v>10</v>
      </c>
      <c r="AD42" s="52">
        <v>5</v>
      </c>
      <c r="AE42" s="52">
        <v>5</v>
      </c>
      <c r="AF42" s="52">
        <v>5</v>
      </c>
      <c r="AG42" s="52">
        <v>8</v>
      </c>
      <c r="AH42" s="52">
        <v>5</v>
      </c>
      <c r="AI42" s="52">
        <v>5</v>
      </c>
      <c r="AJ42" s="52">
        <v>11</v>
      </c>
      <c r="AK42" s="52">
        <v>3</v>
      </c>
      <c r="AL42" s="52">
        <v>5</v>
      </c>
      <c r="AM42" s="52">
        <v>8</v>
      </c>
      <c r="AN42" s="52">
        <v>5</v>
      </c>
      <c r="AO42" s="52">
        <v>17</v>
      </c>
      <c r="AP42" s="52">
        <v>12</v>
      </c>
      <c r="AQ42" s="52">
        <v>11</v>
      </c>
      <c r="AR42" s="52">
        <v>11</v>
      </c>
      <c r="AS42" s="52">
        <v>6</v>
      </c>
      <c r="AT42" s="52">
        <v>11</v>
      </c>
      <c r="AU42" s="52">
        <v>4</v>
      </c>
      <c r="AV42" s="52">
        <v>12</v>
      </c>
      <c r="AW42" s="52">
        <f t="shared" ref="AW42:AZ42" si="6">SUM(AW43:AW46)</f>
        <v>10</v>
      </c>
      <c r="AX42" s="52">
        <f t="shared" si="6"/>
        <v>6</v>
      </c>
      <c r="AY42" s="52">
        <f t="shared" si="6"/>
        <v>7</v>
      </c>
      <c r="AZ42" s="52">
        <f t="shared" si="6"/>
        <v>10</v>
      </c>
      <c r="BA42" s="52">
        <f t="shared" ref="BA42:BB42" si="7">SUM(BA43:BA46)</f>
        <v>7</v>
      </c>
      <c r="BB42" s="52">
        <f t="shared" si="7"/>
        <v>8</v>
      </c>
    </row>
    <row r="43" spans="1:55" s="52" customFormat="1" ht="12.75" x14ac:dyDescent="0.2">
      <c r="A43" s="52" t="s">
        <v>241</v>
      </c>
      <c r="B43" s="52" t="s">
        <v>365</v>
      </c>
      <c r="D43" s="54"/>
      <c r="E43" s="86"/>
      <c r="F43" s="109" t="s">
        <v>96</v>
      </c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>
        <v>0</v>
      </c>
      <c r="AQ43" s="96">
        <v>0</v>
      </c>
      <c r="AR43" s="96"/>
      <c r="AS43" s="96">
        <v>1</v>
      </c>
      <c r="AT43" s="96">
        <v>1</v>
      </c>
      <c r="AU43" s="96">
        <v>0</v>
      </c>
      <c r="AV43" s="96">
        <v>1</v>
      </c>
      <c r="AW43" s="96">
        <v>0</v>
      </c>
      <c r="AX43" s="96">
        <v>0</v>
      </c>
      <c r="AY43" s="96">
        <v>0</v>
      </c>
      <c r="AZ43" s="96">
        <v>1</v>
      </c>
      <c r="BA43" s="96">
        <v>1</v>
      </c>
      <c r="BB43" s="96">
        <v>0</v>
      </c>
    </row>
    <row r="44" spans="1:55" s="52" customFormat="1" ht="12.75" x14ac:dyDescent="0.2">
      <c r="A44" s="52" t="s">
        <v>241</v>
      </c>
      <c r="B44" s="52" t="s">
        <v>365</v>
      </c>
      <c r="D44" s="54"/>
      <c r="E44" s="86"/>
      <c r="F44" s="109" t="s">
        <v>97</v>
      </c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>
        <v>2</v>
      </c>
      <c r="AQ44" s="96">
        <v>1</v>
      </c>
      <c r="AR44" s="96">
        <v>2</v>
      </c>
      <c r="AS44" s="96">
        <v>1</v>
      </c>
      <c r="AT44" s="96">
        <v>3</v>
      </c>
      <c r="AU44" s="96">
        <v>1</v>
      </c>
      <c r="AV44" s="96">
        <v>2</v>
      </c>
      <c r="AW44" s="96">
        <v>4</v>
      </c>
      <c r="AX44" s="96">
        <v>0</v>
      </c>
      <c r="AY44" s="96">
        <v>4</v>
      </c>
      <c r="AZ44" s="96">
        <v>2</v>
      </c>
      <c r="BA44" s="96">
        <v>0</v>
      </c>
      <c r="BB44" s="96">
        <v>1</v>
      </c>
    </row>
    <row r="45" spans="1:55" s="52" customFormat="1" ht="12.75" x14ac:dyDescent="0.2">
      <c r="A45" s="52" t="s">
        <v>241</v>
      </c>
      <c r="B45" s="52" t="s">
        <v>365</v>
      </c>
      <c r="D45" s="54"/>
      <c r="E45" s="86"/>
      <c r="F45" s="109" t="s">
        <v>98</v>
      </c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>
        <v>0</v>
      </c>
      <c r="AQ45" s="96">
        <v>1</v>
      </c>
      <c r="AR45" s="96">
        <v>2</v>
      </c>
      <c r="AS45" s="96">
        <v>0</v>
      </c>
      <c r="AT45" s="96">
        <v>1</v>
      </c>
      <c r="AU45" s="96">
        <v>1</v>
      </c>
      <c r="AV45" s="96">
        <v>3</v>
      </c>
      <c r="AW45" s="96">
        <v>1</v>
      </c>
      <c r="AX45" s="96">
        <v>1</v>
      </c>
      <c r="AY45" s="96">
        <v>0</v>
      </c>
      <c r="AZ45" s="96">
        <v>1</v>
      </c>
      <c r="BA45" s="96">
        <v>1</v>
      </c>
      <c r="BB45" s="96">
        <v>1</v>
      </c>
    </row>
    <row r="46" spans="1:55" s="52" customFormat="1" ht="12.75" x14ac:dyDescent="0.2">
      <c r="A46" s="52" t="s">
        <v>241</v>
      </c>
      <c r="B46" s="52" t="s">
        <v>365</v>
      </c>
      <c r="E46" s="96"/>
      <c r="F46" s="109" t="s">
        <v>99</v>
      </c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>
        <v>10</v>
      </c>
      <c r="AQ46" s="96">
        <v>9</v>
      </c>
      <c r="AR46" s="96">
        <v>7</v>
      </c>
      <c r="AS46" s="96">
        <v>4</v>
      </c>
      <c r="AT46" s="96">
        <v>6</v>
      </c>
      <c r="AU46" s="96">
        <v>2</v>
      </c>
      <c r="AV46" s="96">
        <v>6</v>
      </c>
      <c r="AW46" s="96">
        <v>5</v>
      </c>
      <c r="AX46" s="96">
        <v>5</v>
      </c>
      <c r="AY46" s="96">
        <v>3</v>
      </c>
      <c r="AZ46" s="96">
        <v>6</v>
      </c>
      <c r="BA46" s="96">
        <v>5</v>
      </c>
      <c r="BB46" s="96">
        <v>6</v>
      </c>
    </row>
    <row r="47" spans="1:55" s="52" customFormat="1" ht="12.75" x14ac:dyDescent="0.2">
      <c r="A47" s="52" t="s">
        <v>241</v>
      </c>
      <c r="B47" s="52" t="s">
        <v>311</v>
      </c>
      <c r="C47" s="52" t="s">
        <v>58</v>
      </c>
      <c r="D47" s="69" t="s">
        <v>57</v>
      </c>
      <c r="E47" s="64" t="s">
        <v>58</v>
      </c>
      <c r="F47" s="65" t="s">
        <v>21</v>
      </c>
      <c r="G47" s="64">
        <v>19</v>
      </c>
      <c r="H47" s="64">
        <v>22</v>
      </c>
      <c r="I47" s="64">
        <v>14</v>
      </c>
      <c r="J47" s="64">
        <v>12</v>
      </c>
      <c r="K47" s="64">
        <v>18</v>
      </c>
      <c r="L47" s="64">
        <v>23</v>
      </c>
      <c r="M47" s="64">
        <v>8</v>
      </c>
      <c r="N47" s="64">
        <v>17</v>
      </c>
      <c r="O47" s="64">
        <v>18</v>
      </c>
      <c r="P47" s="64">
        <v>15</v>
      </c>
      <c r="Q47" s="64">
        <v>8</v>
      </c>
      <c r="R47" s="64">
        <v>16</v>
      </c>
      <c r="S47" s="64">
        <v>10</v>
      </c>
      <c r="T47" s="64">
        <v>13</v>
      </c>
      <c r="U47" s="64">
        <v>14</v>
      </c>
      <c r="V47" s="52">
        <v>14</v>
      </c>
      <c r="W47" s="52">
        <v>14</v>
      </c>
      <c r="X47" s="52">
        <v>8</v>
      </c>
      <c r="Y47" s="52">
        <v>11</v>
      </c>
      <c r="Z47" s="52">
        <v>11</v>
      </c>
      <c r="AA47" s="52">
        <v>15</v>
      </c>
      <c r="AB47" s="52">
        <v>10</v>
      </c>
      <c r="AC47" s="52">
        <v>11</v>
      </c>
      <c r="AD47" s="52">
        <v>13</v>
      </c>
      <c r="AE47" s="52">
        <v>7</v>
      </c>
      <c r="AF47" s="52">
        <v>10</v>
      </c>
      <c r="AG47" s="52">
        <v>8</v>
      </c>
      <c r="AH47" s="52">
        <v>16</v>
      </c>
      <c r="AI47" s="52">
        <v>14</v>
      </c>
      <c r="AJ47" s="52">
        <v>9</v>
      </c>
      <c r="AK47" s="52">
        <v>9</v>
      </c>
      <c r="AL47" s="52">
        <v>9</v>
      </c>
      <c r="AM47" s="52">
        <v>11</v>
      </c>
      <c r="AN47" s="52">
        <v>11</v>
      </c>
      <c r="AO47" s="52">
        <v>7</v>
      </c>
      <c r="AP47" s="52">
        <v>12</v>
      </c>
      <c r="AQ47" s="52">
        <v>9</v>
      </c>
      <c r="AR47" s="52">
        <v>5</v>
      </c>
      <c r="AS47" s="52">
        <v>9</v>
      </c>
      <c r="AT47" s="52">
        <v>10</v>
      </c>
      <c r="AU47" s="52">
        <v>7</v>
      </c>
      <c r="AV47" s="52">
        <v>4</v>
      </c>
      <c r="AW47" s="52">
        <f t="shared" ref="AW47:AZ47" si="8">AW48+AW49</f>
        <v>14</v>
      </c>
      <c r="AX47" s="52">
        <f t="shared" si="8"/>
        <v>7</v>
      </c>
      <c r="AY47" s="52">
        <f t="shared" si="8"/>
        <v>10</v>
      </c>
      <c r="AZ47" s="52">
        <f t="shared" si="8"/>
        <v>7</v>
      </c>
      <c r="BA47" s="52">
        <f t="shared" ref="BA47:BB47" si="9">BA48+BA49</f>
        <v>6</v>
      </c>
      <c r="BB47" s="52">
        <f t="shared" si="9"/>
        <v>7</v>
      </c>
    </row>
    <row r="48" spans="1:55" s="52" customFormat="1" ht="12.75" x14ac:dyDescent="0.2">
      <c r="A48" s="52" t="s">
        <v>241</v>
      </c>
      <c r="B48" s="52" t="s">
        <v>366</v>
      </c>
      <c r="E48" s="96"/>
      <c r="F48" s="93" t="s">
        <v>59</v>
      </c>
      <c r="G48" s="95">
        <v>11</v>
      </c>
      <c r="H48" s="95">
        <v>13</v>
      </c>
      <c r="I48" s="95">
        <v>8</v>
      </c>
      <c r="J48" s="95">
        <v>7</v>
      </c>
      <c r="K48" s="95">
        <v>10</v>
      </c>
      <c r="L48" s="95">
        <v>8</v>
      </c>
      <c r="M48" s="95">
        <v>4</v>
      </c>
      <c r="N48" s="95">
        <v>6</v>
      </c>
      <c r="O48" s="95">
        <v>7</v>
      </c>
      <c r="P48" s="95">
        <v>7</v>
      </c>
      <c r="Q48" s="95">
        <v>4</v>
      </c>
      <c r="R48" s="95">
        <v>5</v>
      </c>
      <c r="S48" s="95">
        <v>2</v>
      </c>
      <c r="T48" s="95">
        <v>6</v>
      </c>
      <c r="U48" s="95">
        <v>3</v>
      </c>
      <c r="V48" s="94">
        <v>5</v>
      </c>
      <c r="W48" s="94">
        <v>5</v>
      </c>
      <c r="X48" s="94">
        <v>3</v>
      </c>
      <c r="Y48" s="94">
        <v>8</v>
      </c>
      <c r="Z48" s="94">
        <v>6</v>
      </c>
      <c r="AA48" s="94">
        <v>5</v>
      </c>
      <c r="AB48" s="94">
        <v>3</v>
      </c>
      <c r="AC48" s="94">
        <v>1</v>
      </c>
      <c r="AD48" s="94">
        <v>3</v>
      </c>
      <c r="AE48" s="94">
        <v>2</v>
      </c>
      <c r="AF48" s="94">
        <v>5</v>
      </c>
      <c r="AG48" s="94">
        <v>2</v>
      </c>
      <c r="AH48" s="94">
        <v>4</v>
      </c>
      <c r="AI48" s="94">
        <v>1</v>
      </c>
      <c r="AJ48" s="94">
        <v>2</v>
      </c>
      <c r="AK48" s="94">
        <v>1</v>
      </c>
      <c r="AL48" s="94">
        <v>0</v>
      </c>
      <c r="AM48" s="94">
        <v>3</v>
      </c>
      <c r="AN48" s="94">
        <v>2</v>
      </c>
      <c r="AO48" s="96">
        <v>2</v>
      </c>
      <c r="AP48" s="96">
        <v>0</v>
      </c>
      <c r="AQ48" s="96">
        <v>1</v>
      </c>
      <c r="AR48" s="96"/>
      <c r="AS48" s="96">
        <v>1</v>
      </c>
      <c r="AT48" s="96">
        <v>0</v>
      </c>
      <c r="AU48" s="96">
        <v>0</v>
      </c>
      <c r="AV48" s="96">
        <v>0</v>
      </c>
      <c r="AW48" s="96">
        <v>0</v>
      </c>
      <c r="AX48" s="96">
        <v>3</v>
      </c>
      <c r="AY48" s="96">
        <v>1</v>
      </c>
      <c r="AZ48" s="96">
        <v>1</v>
      </c>
      <c r="BA48" s="96">
        <v>0</v>
      </c>
      <c r="BB48" s="96">
        <v>2</v>
      </c>
    </row>
    <row r="49" spans="1:54" s="52" customFormat="1" ht="12.75" x14ac:dyDescent="0.2">
      <c r="A49" s="52" t="s">
        <v>241</v>
      </c>
      <c r="B49" s="52" t="s">
        <v>366</v>
      </c>
      <c r="E49" s="96"/>
      <c r="F49" s="93" t="s">
        <v>62</v>
      </c>
      <c r="G49" s="95">
        <v>8</v>
      </c>
      <c r="H49" s="95">
        <v>9</v>
      </c>
      <c r="I49" s="95">
        <v>6</v>
      </c>
      <c r="J49" s="95">
        <v>5</v>
      </c>
      <c r="K49" s="95">
        <v>8</v>
      </c>
      <c r="L49" s="95">
        <v>15</v>
      </c>
      <c r="M49" s="95">
        <v>4</v>
      </c>
      <c r="N49" s="95">
        <v>11</v>
      </c>
      <c r="O49" s="95">
        <v>11</v>
      </c>
      <c r="P49" s="95">
        <v>8</v>
      </c>
      <c r="Q49" s="95">
        <v>4</v>
      </c>
      <c r="R49" s="95">
        <v>11</v>
      </c>
      <c r="S49" s="95">
        <v>8</v>
      </c>
      <c r="T49" s="95">
        <v>7</v>
      </c>
      <c r="U49" s="95">
        <v>11</v>
      </c>
      <c r="V49" s="94">
        <v>9</v>
      </c>
      <c r="W49" s="94">
        <v>9</v>
      </c>
      <c r="X49" s="94">
        <v>5</v>
      </c>
      <c r="Y49" s="94">
        <v>3</v>
      </c>
      <c r="Z49" s="94">
        <v>5</v>
      </c>
      <c r="AA49" s="94">
        <v>10</v>
      </c>
      <c r="AB49" s="94">
        <v>7</v>
      </c>
      <c r="AC49" s="94">
        <v>10</v>
      </c>
      <c r="AD49" s="94">
        <v>10</v>
      </c>
      <c r="AE49" s="94">
        <v>5</v>
      </c>
      <c r="AF49" s="94">
        <v>5</v>
      </c>
      <c r="AG49" s="94">
        <v>6</v>
      </c>
      <c r="AH49" s="94">
        <v>12</v>
      </c>
      <c r="AI49" s="94">
        <v>13</v>
      </c>
      <c r="AJ49" s="94">
        <v>7</v>
      </c>
      <c r="AK49" s="94">
        <v>8</v>
      </c>
      <c r="AL49" s="94">
        <v>9</v>
      </c>
      <c r="AM49" s="94">
        <v>8</v>
      </c>
      <c r="AN49" s="94">
        <v>9</v>
      </c>
      <c r="AO49" s="96">
        <v>5</v>
      </c>
      <c r="AP49" s="96">
        <v>12</v>
      </c>
      <c r="AQ49" s="96">
        <v>8</v>
      </c>
      <c r="AR49" s="96">
        <v>5</v>
      </c>
      <c r="AS49" s="96">
        <v>8</v>
      </c>
      <c r="AT49" s="96">
        <v>10</v>
      </c>
      <c r="AU49" s="96">
        <v>7</v>
      </c>
      <c r="AV49" s="96">
        <v>4</v>
      </c>
      <c r="AW49" s="96">
        <v>14</v>
      </c>
      <c r="AX49" s="96">
        <v>4</v>
      </c>
      <c r="AY49" s="96">
        <v>9</v>
      </c>
      <c r="AZ49" s="96">
        <v>6</v>
      </c>
      <c r="BA49" s="96">
        <v>6</v>
      </c>
      <c r="BB49" s="96">
        <v>5</v>
      </c>
    </row>
    <row r="50" spans="1:54" s="52" customFormat="1" ht="12.75" hidden="1" x14ac:dyDescent="0.2">
      <c r="A50" s="52" t="s">
        <v>241</v>
      </c>
      <c r="B50" s="52" t="s">
        <v>256</v>
      </c>
      <c r="C50" s="52" t="s">
        <v>66</v>
      </c>
      <c r="D50" s="69" t="s">
        <v>65</v>
      </c>
      <c r="E50" s="64" t="s">
        <v>66</v>
      </c>
      <c r="F50" s="65" t="s">
        <v>21</v>
      </c>
      <c r="G50" s="64">
        <v>3</v>
      </c>
      <c r="H50" s="64">
        <v>2</v>
      </c>
      <c r="I50" s="64">
        <v>2</v>
      </c>
      <c r="J50" s="64">
        <v>0</v>
      </c>
      <c r="K50" s="64">
        <v>2</v>
      </c>
      <c r="L50" s="64">
        <v>6</v>
      </c>
      <c r="M50" s="64">
        <v>6</v>
      </c>
      <c r="N50" s="64">
        <v>3</v>
      </c>
      <c r="O50" s="64">
        <v>1</v>
      </c>
      <c r="P50" s="64">
        <v>3</v>
      </c>
      <c r="Q50" s="64">
        <v>4</v>
      </c>
      <c r="R50" s="64">
        <v>3</v>
      </c>
      <c r="S50" s="64">
        <v>2</v>
      </c>
      <c r="T50" s="64">
        <v>2</v>
      </c>
      <c r="U50" s="64">
        <v>7</v>
      </c>
      <c r="V50" s="52">
        <v>3</v>
      </c>
      <c r="W50" s="52">
        <v>1</v>
      </c>
      <c r="X50" s="52">
        <v>3</v>
      </c>
      <c r="Y50" s="52">
        <v>13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 t="s">
        <v>21</v>
      </c>
      <c r="AG50" s="52" t="s">
        <v>21</v>
      </c>
      <c r="AH50" s="52" t="s">
        <v>21</v>
      </c>
      <c r="AI50" s="52" t="s">
        <v>21</v>
      </c>
      <c r="AJ50" s="52" t="s">
        <v>21</v>
      </c>
      <c r="AK50" s="52" t="s">
        <v>21</v>
      </c>
      <c r="AL50" s="52" t="s">
        <v>21</v>
      </c>
      <c r="AM50" s="52" t="s">
        <v>21</v>
      </c>
      <c r="AN50" s="52" t="s">
        <v>21</v>
      </c>
    </row>
    <row r="51" spans="1:54" s="52" customFormat="1" ht="12.75" x14ac:dyDescent="0.2">
      <c r="A51" s="52" t="s">
        <v>241</v>
      </c>
      <c r="B51" s="52" t="s">
        <v>257</v>
      </c>
      <c r="C51" s="52" t="s">
        <v>68</v>
      </c>
      <c r="D51" s="69" t="s">
        <v>67</v>
      </c>
      <c r="E51" s="64" t="s">
        <v>68</v>
      </c>
      <c r="F51" s="65" t="s">
        <v>21</v>
      </c>
      <c r="G51" s="64">
        <v>5</v>
      </c>
      <c r="H51" s="64">
        <v>3</v>
      </c>
      <c r="I51" s="64">
        <v>1</v>
      </c>
      <c r="J51" s="64">
        <v>1</v>
      </c>
      <c r="K51" s="64">
        <v>4</v>
      </c>
      <c r="L51" s="64">
        <v>1</v>
      </c>
      <c r="M51" s="64">
        <v>5</v>
      </c>
      <c r="N51" s="64">
        <v>1</v>
      </c>
      <c r="O51" s="64">
        <v>2</v>
      </c>
      <c r="P51" s="64">
        <v>2</v>
      </c>
      <c r="Q51" s="64">
        <v>5</v>
      </c>
      <c r="R51" s="64">
        <v>2</v>
      </c>
      <c r="S51" s="64">
        <v>5</v>
      </c>
      <c r="T51" s="64">
        <v>0</v>
      </c>
      <c r="U51" s="64">
        <v>3</v>
      </c>
      <c r="V51" s="52">
        <v>8</v>
      </c>
      <c r="W51" s="52">
        <v>7</v>
      </c>
      <c r="X51" s="52">
        <v>3</v>
      </c>
      <c r="Y51" s="52">
        <v>1</v>
      </c>
      <c r="Z51" s="52">
        <v>4</v>
      </c>
      <c r="AA51" s="52">
        <v>3</v>
      </c>
      <c r="AB51" s="52">
        <v>4</v>
      </c>
      <c r="AC51" s="52">
        <v>2</v>
      </c>
      <c r="AD51" s="52">
        <v>1</v>
      </c>
      <c r="AE51" s="52">
        <v>2</v>
      </c>
      <c r="AF51" s="52">
        <v>1</v>
      </c>
      <c r="AG51" s="52">
        <v>2</v>
      </c>
      <c r="AH51" s="52">
        <v>1</v>
      </c>
      <c r="AI51" s="52">
        <v>1</v>
      </c>
      <c r="AJ51" s="52">
        <v>0</v>
      </c>
      <c r="AK51" s="52">
        <v>3</v>
      </c>
      <c r="AL51" s="52">
        <v>2</v>
      </c>
      <c r="AM51" s="52">
        <v>4</v>
      </c>
      <c r="AN51" s="52">
        <v>2</v>
      </c>
      <c r="AO51" s="52">
        <v>2</v>
      </c>
      <c r="AP51" s="52">
        <v>0</v>
      </c>
      <c r="AQ51" s="52">
        <v>1</v>
      </c>
    </row>
    <row r="52" spans="1:54" s="52" customFormat="1" ht="12.75" hidden="1" x14ac:dyDescent="0.2">
      <c r="A52" s="52" t="s">
        <v>241</v>
      </c>
      <c r="B52" s="52" t="s">
        <v>258</v>
      </c>
      <c r="C52" s="52" t="s">
        <v>71</v>
      </c>
      <c r="D52" s="69" t="s">
        <v>70</v>
      </c>
      <c r="E52" s="64" t="s">
        <v>105</v>
      </c>
      <c r="F52" s="65" t="s">
        <v>21</v>
      </c>
      <c r="G52" s="64">
        <v>26</v>
      </c>
      <c r="H52" s="64">
        <v>14</v>
      </c>
      <c r="I52" s="64">
        <v>22</v>
      </c>
      <c r="J52" s="64">
        <v>10</v>
      </c>
      <c r="K52" s="64">
        <v>6</v>
      </c>
      <c r="L52" s="64">
        <v>8</v>
      </c>
      <c r="M52" s="64">
        <v>2</v>
      </c>
      <c r="N52" s="64">
        <v>4</v>
      </c>
      <c r="O52" s="64">
        <v>3</v>
      </c>
      <c r="P52" s="64">
        <v>1</v>
      </c>
      <c r="Q52" s="64">
        <v>4</v>
      </c>
      <c r="R52" s="64">
        <v>3</v>
      </c>
      <c r="S52" s="64">
        <v>3</v>
      </c>
      <c r="T52" s="64">
        <v>4</v>
      </c>
      <c r="U52" s="64">
        <v>1</v>
      </c>
      <c r="V52" s="52">
        <v>0</v>
      </c>
      <c r="W52" s="52">
        <v>2</v>
      </c>
      <c r="X52" s="52">
        <v>2</v>
      </c>
      <c r="Y52" s="52">
        <v>5</v>
      </c>
      <c r="Z52" s="52">
        <v>4</v>
      </c>
      <c r="AA52" s="52">
        <v>2</v>
      </c>
      <c r="AB52" s="52">
        <v>0</v>
      </c>
      <c r="AC52" s="52">
        <v>0</v>
      </c>
      <c r="AD52" s="52">
        <v>0</v>
      </c>
      <c r="AE52" s="52">
        <v>0</v>
      </c>
      <c r="AF52" s="52" t="s">
        <v>21</v>
      </c>
      <c r="AG52" s="52" t="s">
        <v>21</v>
      </c>
      <c r="AH52" s="52" t="s">
        <v>21</v>
      </c>
      <c r="AI52" s="52" t="s">
        <v>21</v>
      </c>
      <c r="AJ52" s="52" t="s">
        <v>21</v>
      </c>
      <c r="AK52" s="52" t="s">
        <v>21</v>
      </c>
      <c r="AL52" s="52" t="s">
        <v>21</v>
      </c>
      <c r="AM52" s="52" t="s">
        <v>21</v>
      </c>
      <c r="AN52" s="52" t="s">
        <v>21</v>
      </c>
    </row>
    <row r="53" spans="1:54" s="52" customFormat="1" ht="12.75" x14ac:dyDescent="0.2">
      <c r="A53" s="52" t="s">
        <v>241</v>
      </c>
      <c r="B53" s="52" t="s">
        <v>313</v>
      </c>
      <c r="C53" s="52" t="s">
        <v>572</v>
      </c>
      <c r="D53" s="69" t="s">
        <v>100</v>
      </c>
      <c r="E53" s="64" t="s">
        <v>101</v>
      </c>
      <c r="F53" s="65" t="s">
        <v>21</v>
      </c>
      <c r="G53" s="64" t="s">
        <v>21</v>
      </c>
      <c r="H53" s="64" t="s">
        <v>21</v>
      </c>
      <c r="K53" s="64">
        <v>1</v>
      </c>
      <c r="L53" s="64">
        <v>0</v>
      </c>
      <c r="M53" s="64">
        <v>2</v>
      </c>
      <c r="N53" s="64">
        <v>2</v>
      </c>
      <c r="O53" s="64">
        <v>9</v>
      </c>
      <c r="P53" s="64">
        <v>7</v>
      </c>
      <c r="Q53" s="64">
        <v>18</v>
      </c>
      <c r="R53" s="64">
        <v>18</v>
      </c>
      <c r="S53" s="64">
        <v>15</v>
      </c>
      <c r="T53" s="64">
        <v>29</v>
      </c>
      <c r="U53" s="64">
        <v>24</v>
      </c>
      <c r="V53" s="52">
        <v>28</v>
      </c>
      <c r="W53" s="52">
        <v>44</v>
      </c>
      <c r="X53" s="52">
        <v>32</v>
      </c>
      <c r="Y53" s="52">
        <v>30</v>
      </c>
      <c r="Z53" s="52">
        <v>45</v>
      </c>
      <c r="AA53" s="52">
        <v>23</v>
      </c>
      <c r="AB53" s="52">
        <v>23</v>
      </c>
      <c r="AC53" s="52">
        <v>22</v>
      </c>
      <c r="AD53" s="52">
        <v>24</v>
      </c>
      <c r="AE53" s="52">
        <v>32</v>
      </c>
      <c r="AF53" s="52">
        <v>47</v>
      </c>
      <c r="AG53" s="52">
        <v>45</v>
      </c>
      <c r="AH53" s="52">
        <v>39</v>
      </c>
      <c r="AI53" s="52">
        <v>41</v>
      </c>
      <c r="AJ53" s="52">
        <v>36</v>
      </c>
      <c r="AK53" s="52">
        <v>54</v>
      </c>
      <c r="AL53" s="52">
        <v>27</v>
      </c>
      <c r="AM53" s="52">
        <v>42</v>
      </c>
      <c r="AN53" s="52">
        <v>46</v>
      </c>
      <c r="AO53" s="52">
        <v>46</v>
      </c>
      <c r="AP53" s="52">
        <v>55</v>
      </c>
      <c r="AQ53" s="52">
        <v>58</v>
      </c>
      <c r="AR53" s="52">
        <v>40</v>
      </c>
      <c r="AS53" s="52">
        <v>46</v>
      </c>
      <c r="AT53" s="52">
        <v>41</v>
      </c>
      <c r="AU53" s="52">
        <v>38</v>
      </c>
      <c r="AV53" s="52">
        <v>36</v>
      </c>
      <c r="AW53" s="52">
        <v>29</v>
      </c>
      <c r="AX53" s="52">
        <v>37</v>
      </c>
      <c r="AY53" s="52">
        <v>23</v>
      </c>
      <c r="AZ53" s="52">
        <v>23</v>
      </c>
      <c r="BA53" s="52">
        <v>27</v>
      </c>
      <c r="BB53" s="52">
        <v>23</v>
      </c>
    </row>
    <row r="54" spans="1:54" s="52" customFormat="1" ht="12.75" hidden="1" x14ac:dyDescent="0.2">
      <c r="A54" s="52" t="s">
        <v>241</v>
      </c>
      <c r="B54" s="52" t="s">
        <v>313</v>
      </c>
      <c r="C54" s="52" t="s">
        <v>405</v>
      </c>
      <c r="D54" s="69" t="s">
        <v>103</v>
      </c>
      <c r="E54" s="64" t="s">
        <v>104</v>
      </c>
      <c r="F54" s="65" t="s">
        <v>21</v>
      </c>
      <c r="G54" s="64">
        <v>5</v>
      </c>
      <c r="H54" s="64">
        <v>3</v>
      </c>
      <c r="I54" s="64">
        <v>16</v>
      </c>
      <c r="J54" s="64">
        <v>19</v>
      </c>
      <c r="K54" s="64">
        <v>12</v>
      </c>
      <c r="L54" s="64">
        <v>17</v>
      </c>
      <c r="M54" s="64">
        <v>19</v>
      </c>
      <c r="N54" s="64">
        <v>15</v>
      </c>
      <c r="O54" s="64">
        <v>18</v>
      </c>
      <c r="P54" s="64">
        <v>15</v>
      </c>
      <c r="Q54" s="64">
        <v>11</v>
      </c>
      <c r="R54" s="64">
        <v>14</v>
      </c>
      <c r="S54" s="64">
        <v>0</v>
      </c>
      <c r="T54" s="64">
        <v>2</v>
      </c>
      <c r="U54" s="64">
        <v>0</v>
      </c>
      <c r="V54" s="52">
        <v>0</v>
      </c>
      <c r="W54" s="52">
        <v>0</v>
      </c>
      <c r="AA54" s="52" t="s">
        <v>21</v>
      </c>
      <c r="AB54" s="52" t="s">
        <v>21</v>
      </c>
      <c r="AC54" s="52" t="s">
        <v>21</v>
      </c>
      <c r="AD54" s="52" t="s">
        <v>21</v>
      </c>
      <c r="AE54" s="52" t="s">
        <v>21</v>
      </c>
      <c r="AF54" s="52" t="s">
        <v>21</v>
      </c>
      <c r="AG54" s="52" t="s">
        <v>21</v>
      </c>
      <c r="AH54" s="52" t="s">
        <v>21</v>
      </c>
      <c r="AI54" s="52" t="s">
        <v>21</v>
      </c>
      <c r="AJ54" s="52" t="s">
        <v>21</v>
      </c>
      <c r="AK54" s="52" t="s">
        <v>21</v>
      </c>
      <c r="AL54" s="52" t="s">
        <v>21</v>
      </c>
      <c r="AM54" s="52" t="s">
        <v>21</v>
      </c>
      <c r="AN54" s="52" t="s">
        <v>21</v>
      </c>
    </row>
    <row r="55" spans="1:54" s="52" customFormat="1" ht="12.75" x14ac:dyDescent="0.2">
      <c r="A55" s="52" t="s">
        <v>241</v>
      </c>
      <c r="B55" s="52" t="s">
        <v>279</v>
      </c>
      <c r="C55" s="52" t="s">
        <v>73</v>
      </c>
      <c r="D55" s="76" t="s">
        <v>72</v>
      </c>
      <c r="E55" s="52" t="s">
        <v>73</v>
      </c>
      <c r="F55" s="65" t="s">
        <v>21</v>
      </c>
      <c r="AA55" s="52">
        <v>8</v>
      </c>
      <c r="AB55" s="52">
        <v>15</v>
      </c>
      <c r="AC55" s="52">
        <v>20</v>
      </c>
      <c r="AD55" s="52">
        <v>16</v>
      </c>
      <c r="AE55" s="52">
        <v>22</v>
      </c>
      <c r="AF55" s="52">
        <v>21</v>
      </c>
      <c r="AG55" s="52">
        <v>17</v>
      </c>
      <c r="AH55" s="52">
        <v>31</v>
      </c>
      <c r="AI55" s="52">
        <v>35</v>
      </c>
      <c r="AJ55" s="52">
        <v>30</v>
      </c>
      <c r="AK55" s="52">
        <v>17</v>
      </c>
      <c r="AL55" s="52">
        <v>19</v>
      </c>
      <c r="AM55" s="52">
        <v>33</v>
      </c>
      <c r="AN55" s="52">
        <v>54</v>
      </c>
      <c r="AO55" s="52">
        <v>35</v>
      </c>
      <c r="AP55" s="52">
        <v>39</v>
      </c>
      <c r="AQ55" s="52">
        <v>32</v>
      </c>
      <c r="AR55" s="52">
        <v>38</v>
      </c>
      <c r="AS55" s="52">
        <v>29</v>
      </c>
      <c r="AT55" s="52">
        <v>31</v>
      </c>
      <c r="AU55" s="52">
        <v>29</v>
      </c>
      <c r="AV55" s="52">
        <v>29</v>
      </c>
      <c r="AW55" s="52">
        <f t="shared" ref="AW55:AZ55" si="10">AW56+AW57</f>
        <v>29</v>
      </c>
      <c r="AX55" s="52">
        <f t="shared" si="10"/>
        <v>24</v>
      </c>
      <c r="AY55" s="52">
        <f t="shared" si="10"/>
        <v>36</v>
      </c>
      <c r="AZ55" s="52">
        <f t="shared" si="10"/>
        <v>32</v>
      </c>
      <c r="BA55" s="52">
        <f t="shared" ref="BA55:BB55" si="11">BA56+BA57</f>
        <v>35</v>
      </c>
      <c r="BB55" s="52">
        <f t="shared" si="11"/>
        <v>22</v>
      </c>
    </row>
    <row r="56" spans="1:54" s="52" customFormat="1" ht="12.75" x14ac:dyDescent="0.2">
      <c r="A56" s="52" t="s">
        <v>241</v>
      </c>
      <c r="B56" s="52" t="s">
        <v>573</v>
      </c>
      <c r="E56" s="96"/>
      <c r="F56" s="111" t="s">
        <v>359</v>
      </c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>
        <v>31</v>
      </c>
      <c r="AN56" s="94">
        <v>45</v>
      </c>
      <c r="AO56" s="96">
        <v>33</v>
      </c>
      <c r="AP56" s="96">
        <v>32</v>
      </c>
      <c r="AQ56" s="96">
        <v>32</v>
      </c>
      <c r="AR56" s="96">
        <v>38</v>
      </c>
      <c r="AS56" s="96">
        <v>29</v>
      </c>
      <c r="AT56" s="96">
        <v>31</v>
      </c>
      <c r="AU56" s="96">
        <v>29</v>
      </c>
      <c r="AV56" s="96">
        <v>29</v>
      </c>
      <c r="AW56" s="96">
        <v>29</v>
      </c>
      <c r="AX56" s="96">
        <v>24</v>
      </c>
      <c r="AY56" s="96">
        <v>36</v>
      </c>
      <c r="AZ56" s="96">
        <v>32</v>
      </c>
      <c r="BA56" s="96">
        <v>35</v>
      </c>
      <c r="BB56" s="96">
        <v>22</v>
      </c>
    </row>
    <row r="57" spans="1:54" s="52" customFormat="1" ht="12.75" x14ac:dyDescent="0.2">
      <c r="A57" s="52" t="s">
        <v>241</v>
      </c>
      <c r="B57" s="52" t="s">
        <v>383</v>
      </c>
      <c r="E57" s="96"/>
      <c r="F57" s="111" t="s">
        <v>102</v>
      </c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>
        <v>2</v>
      </c>
      <c r="AN57" s="94">
        <v>9</v>
      </c>
      <c r="AO57" s="96">
        <v>2</v>
      </c>
      <c r="AP57" s="96">
        <v>7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</row>
    <row r="58" spans="1:54" s="52" customFormat="1" ht="12.75" x14ac:dyDescent="0.2">
      <c r="A58" s="52" t="s">
        <v>241</v>
      </c>
      <c r="B58" s="52" t="s">
        <v>280</v>
      </c>
      <c r="C58" s="52" t="s">
        <v>76</v>
      </c>
      <c r="D58" s="69" t="s">
        <v>75</v>
      </c>
      <c r="E58" s="64" t="s">
        <v>76</v>
      </c>
      <c r="F58" s="65" t="s">
        <v>21</v>
      </c>
      <c r="G58" s="64">
        <v>4</v>
      </c>
      <c r="H58" s="64">
        <v>4</v>
      </c>
      <c r="I58" s="64">
        <v>4</v>
      </c>
      <c r="J58" s="64">
        <v>1</v>
      </c>
      <c r="K58" s="64">
        <v>1</v>
      </c>
      <c r="L58" s="64">
        <v>3</v>
      </c>
      <c r="M58" s="64">
        <v>1</v>
      </c>
      <c r="N58" s="64">
        <v>1</v>
      </c>
      <c r="O58" s="64">
        <v>1</v>
      </c>
      <c r="P58" s="64">
        <v>4</v>
      </c>
      <c r="Q58" s="64">
        <v>2</v>
      </c>
      <c r="R58" s="64">
        <v>7</v>
      </c>
      <c r="S58" s="64">
        <v>9</v>
      </c>
      <c r="T58" s="64">
        <v>4</v>
      </c>
      <c r="U58" s="64">
        <v>6</v>
      </c>
      <c r="V58" s="52">
        <v>10</v>
      </c>
      <c r="W58" s="52">
        <v>4</v>
      </c>
      <c r="X58" s="52">
        <v>3</v>
      </c>
      <c r="Y58" s="52">
        <v>8</v>
      </c>
      <c r="Z58" s="52">
        <v>11</v>
      </c>
      <c r="AA58" s="52">
        <v>8</v>
      </c>
      <c r="AB58" s="52">
        <v>11</v>
      </c>
      <c r="AC58" s="52">
        <v>5</v>
      </c>
      <c r="AD58" s="52">
        <v>3</v>
      </c>
      <c r="AE58" s="52">
        <v>13</v>
      </c>
      <c r="AF58" s="52">
        <v>4</v>
      </c>
      <c r="AG58" s="52">
        <v>4</v>
      </c>
      <c r="AH58" s="52">
        <v>6</v>
      </c>
      <c r="AI58" s="52">
        <v>8</v>
      </c>
      <c r="AJ58" s="52">
        <v>6</v>
      </c>
      <c r="AK58" s="52">
        <v>7</v>
      </c>
      <c r="AL58" s="52">
        <v>7</v>
      </c>
      <c r="AM58" s="52">
        <v>2</v>
      </c>
      <c r="AN58" s="52">
        <v>4</v>
      </c>
      <c r="AO58" s="52">
        <v>7</v>
      </c>
      <c r="AP58" s="52">
        <v>2</v>
      </c>
      <c r="AQ58" s="52">
        <v>3</v>
      </c>
      <c r="AR58" s="52">
        <v>7</v>
      </c>
      <c r="AS58" s="52">
        <v>2</v>
      </c>
      <c r="AT58" s="52">
        <v>6</v>
      </c>
      <c r="AU58" s="52">
        <v>8</v>
      </c>
      <c r="AV58" s="52">
        <v>3</v>
      </c>
      <c r="AW58" s="52">
        <v>4</v>
      </c>
      <c r="AX58" s="52">
        <v>5</v>
      </c>
      <c r="AY58" s="52">
        <v>2</v>
      </c>
      <c r="AZ58" s="52">
        <f>5+1</f>
        <v>6</v>
      </c>
      <c r="BA58" s="52">
        <f>3+1</f>
        <v>4</v>
      </c>
      <c r="BB58" s="52">
        <v>8</v>
      </c>
    </row>
    <row r="59" spans="1:54" s="52" customFormat="1" ht="12.75" x14ac:dyDescent="0.2">
      <c r="A59" s="52" t="s">
        <v>241</v>
      </c>
      <c r="B59" s="52" t="s">
        <v>260</v>
      </c>
      <c r="C59" s="52" t="s">
        <v>706</v>
      </c>
      <c r="D59" s="63" t="s">
        <v>77</v>
      </c>
      <c r="E59" s="64" t="s">
        <v>498</v>
      </c>
      <c r="F59" s="65" t="s">
        <v>21</v>
      </c>
      <c r="G59" s="64">
        <v>64</v>
      </c>
      <c r="H59" s="64">
        <v>71</v>
      </c>
      <c r="I59" s="64">
        <v>48</v>
      </c>
      <c r="J59" s="64">
        <v>38</v>
      </c>
      <c r="K59" s="64">
        <v>34</v>
      </c>
      <c r="L59" s="64">
        <v>42</v>
      </c>
      <c r="M59" s="64">
        <v>33</v>
      </c>
      <c r="N59" s="64">
        <v>23</v>
      </c>
      <c r="O59" s="64">
        <v>25</v>
      </c>
      <c r="P59" s="64">
        <v>41</v>
      </c>
      <c r="Q59" s="64">
        <v>29</v>
      </c>
      <c r="R59" s="64">
        <v>20</v>
      </c>
      <c r="S59" s="64">
        <v>27</v>
      </c>
      <c r="T59" s="64">
        <v>41</v>
      </c>
      <c r="U59" s="64">
        <v>58</v>
      </c>
      <c r="V59" s="64">
        <v>56</v>
      </c>
      <c r="W59" s="64">
        <v>41</v>
      </c>
      <c r="X59" s="64">
        <v>48</v>
      </c>
      <c r="Y59" s="64">
        <v>35</v>
      </c>
      <c r="Z59" s="64">
        <v>35</v>
      </c>
      <c r="AA59" s="64">
        <v>35</v>
      </c>
      <c r="AB59" s="64">
        <v>34</v>
      </c>
      <c r="AC59" s="64">
        <v>36</v>
      </c>
      <c r="AD59" s="52">
        <v>7</v>
      </c>
      <c r="AE59" s="52">
        <v>3</v>
      </c>
      <c r="AF59" s="52">
        <v>11</v>
      </c>
      <c r="AG59" s="52">
        <v>13</v>
      </c>
      <c r="AH59" s="52">
        <v>14</v>
      </c>
      <c r="AI59" s="52">
        <v>7</v>
      </c>
      <c r="AJ59" s="52">
        <v>14</v>
      </c>
      <c r="AK59" s="52">
        <v>10</v>
      </c>
      <c r="AL59" s="52">
        <v>9</v>
      </c>
      <c r="AM59" s="52">
        <v>10</v>
      </c>
      <c r="AN59" s="52">
        <v>12</v>
      </c>
      <c r="AO59" s="52">
        <v>9</v>
      </c>
      <c r="AP59" s="52">
        <v>6</v>
      </c>
      <c r="AQ59" s="52">
        <v>12</v>
      </c>
    </row>
    <row r="60" spans="1:54" s="52" customFormat="1" ht="12.75" x14ac:dyDescent="0.2">
      <c r="A60" s="52" t="s">
        <v>241</v>
      </c>
      <c r="B60" s="52" t="s">
        <v>553</v>
      </c>
      <c r="C60" s="119"/>
      <c r="D60" s="74"/>
      <c r="E60" s="96"/>
      <c r="F60" s="101" t="s">
        <v>359</v>
      </c>
      <c r="G60" s="102">
        <v>5</v>
      </c>
      <c r="H60" s="102">
        <v>7</v>
      </c>
      <c r="I60" s="102">
        <v>5</v>
      </c>
      <c r="J60" s="102">
        <v>7</v>
      </c>
      <c r="K60" s="102">
        <v>2</v>
      </c>
      <c r="L60" s="102">
        <v>7</v>
      </c>
      <c r="M60" s="102">
        <v>8</v>
      </c>
      <c r="N60" s="102">
        <v>5</v>
      </c>
      <c r="O60" s="102">
        <v>7</v>
      </c>
      <c r="P60" s="102">
        <v>11</v>
      </c>
      <c r="Q60" s="102">
        <v>6</v>
      </c>
      <c r="R60" s="102">
        <v>5</v>
      </c>
      <c r="S60" s="102">
        <v>6</v>
      </c>
      <c r="T60" s="102">
        <v>17</v>
      </c>
      <c r="U60" s="102">
        <v>16</v>
      </c>
      <c r="V60" s="96">
        <v>16</v>
      </c>
      <c r="W60" s="96">
        <v>13</v>
      </c>
      <c r="X60" s="96">
        <v>9</v>
      </c>
      <c r="Y60" s="96">
        <v>9</v>
      </c>
      <c r="Z60" s="96">
        <v>8</v>
      </c>
      <c r="AA60" s="96">
        <v>8</v>
      </c>
      <c r="AB60" s="96">
        <v>10</v>
      </c>
      <c r="AC60" s="96">
        <v>7</v>
      </c>
      <c r="AD60" s="96">
        <v>6</v>
      </c>
      <c r="AE60" s="96" t="s">
        <v>21</v>
      </c>
      <c r="AF60" s="96" t="s">
        <v>21</v>
      </c>
      <c r="AG60" s="96" t="s">
        <v>21</v>
      </c>
      <c r="AH60" s="96" t="s">
        <v>21</v>
      </c>
      <c r="AI60" s="96" t="s">
        <v>21</v>
      </c>
      <c r="AJ60" s="96" t="s">
        <v>21</v>
      </c>
      <c r="AK60" s="96" t="s">
        <v>21</v>
      </c>
      <c r="AL60" s="96" t="s">
        <v>21</v>
      </c>
      <c r="AM60" s="96" t="s">
        <v>21</v>
      </c>
      <c r="AN60" s="96" t="s">
        <v>21</v>
      </c>
      <c r="AO60" s="112"/>
      <c r="AP60" s="112"/>
      <c r="AQ60" s="112"/>
      <c r="AR60" s="116"/>
      <c r="AS60" s="108"/>
    </row>
    <row r="61" spans="1:54" s="52" customFormat="1" ht="12.75" x14ac:dyDescent="0.2">
      <c r="A61" s="52" t="s">
        <v>241</v>
      </c>
      <c r="B61" s="52" t="s">
        <v>384</v>
      </c>
      <c r="C61" s="119"/>
      <c r="D61" s="64"/>
      <c r="E61" s="112"/>
      <c r="F61" s="109" t="s">
        <v>192</v>
      </c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>
        <v>3</v>
      </c>
      <c r="AQ61" s="96">
        <v>4</v>
      </c>
      <c r="AR61" s="108"/>
      <c r="AS61" s="108"/>
    </row>
    <row r="62" spans="1:54" s="52" customFormat="1" ht="12.75" x14ac:dyDescent="0.2">
      <c r="A62" s="52" t="s">
        <v>241</v>
      </c>
      <c r="B62" s="52" t="s">
        <v>384</v>
      </c>
      <c r="C62" s="119"/>
      <c r="D62" s="64"/>
      <c r="E62" s="112"/>
      <c r="F62" s="109" t="s">
        <v>193</v>
      </c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>
        <v>1</v>
      </c>
      <c r="AQ62" s="96">
        <v>7</v>
      </c>
      <c r="AR62" s="108"/>
      <c r="AS62" s="108"/>
    </row>
    <row r="63" spans="1:54" s="52" customFormat="1" ht="12.75" x14ac:dyDescent="0.2">
      <c r="A63" s="52" t="s">
        <v>241</v>
      </c>
      <c r="B63" s="52" t="s">
        <v>384</v>
      </c>
      <c r="D63" s="64"/>
      <c r="E63" s="112"/>
      <c r="F63" s="109" t="s">
        <v>194</v>
      </c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>
        <v>2</v>
      </c>
      <c r="AQ63" s="96">
        <v>1</v>
      </c>
      <c r="AR63" s="108"/>
      <c r="AS63" s="108"/>
    </row>
    <row r="64" spans="1:54" s="52" customFormat="1" ht="12.4" hidden="1" customHeight="1" x14ac:dyDescent="0.2">
      <c r="A64" s="52" t="s">
        <v>241</v>
      </c>
      <c r="B64" s="52" t="s">
        <v>384</v>
      </c>
      <c r="D64" s="74"/>
      <c r="E64" s="112"/>
      <c r="F64" s="101" t="s">
        <v>195</v>
      </c>
      <c r="G64" s="102">
        <v>35</v>
      </c>
      <c r="H64" s="102">
        <v>38</v>
      </c>
      <c r="I64" s="102">
        <v>25</v>
      </c>
      <c r="J64" s="102" t="s">
        <v>21</v>
      </c>
      <c r="K64" s="102" t="s">
        <v>21</v>
      </c>
      <c r="L64" s="102" t="s">
        <v>21</v>
      </c>
      <c r="M64" s="102" t="s">
        <v>21</v>
      </c>
      <c r="N64" s="102" t="s">
        <v>21</v>
      </c>
      <c r="O64" s="102" t="s">
        <v>21</v>
      </c>
      <c r="P64" s="102" t="s">
        <v>21</v>
      </c>
      <c r="Q64" s="102" t="s">
        <v>21</v>
      </c>
      <c r="R64" s="102" t="s">
        <v>21</v>
      </c>
      <c r="S64" s="102" t="s">
        <v>21</v>
      </c>
      <c r="T64" s="102" t="s">
        <v>21</v>
      </c>
      <c r="U64" s="102" t="s">
        <v>21</v>
      </c>
      <c r="V64" s="96" t="s">
        <v>21</v>
      </c>
      <c r="W64" s="96" t="s">
        <v>21</v>
      </c>
      <c r="X64" s="96" t="s">
        <v>21</v>
      </c>
      <c r="Y64" s="96" t="s">
        <v>21</v>
      </c>
      <c r="Z64" s="96" t="s">
        <v>21</v>
      </c>
      <c r="AA64" s="96" t="s">
        <v>21</v>
      </c>
      <c r="AB64" s="96" t="s">
        <v>21</v>
      </c>
      <c r="AC64" s="96" t="s">
        <v>21</v>
      </c>
      <c r="AD64" s="96">
        <v>1</v>
      </c>
      <c r="AE64" s="108" t="s">
        <v>21</v>
      </c>
      <c r="AF64" s="108" t="s">
        <v>21</v>
      </c>
      <c r="AG64" s="108" t="s">
        <v>21</v>
      </c>
      <c r="AH64" s="108" t="s">
        <v>21</v>
      </c>
      <c r="AI64" s="108" t="s">
        <v>21</v>
      </c>
      <c r="AJ64" s="108" t="s">
        <v>21</v>
      </c>
      <c r="AK64" s="108" t="s">
        <v>21</v>
      </c>
      <c r="AL64" s="108" t="s">
        <v>21</v>
      </c>
      <c r="AM64" s="108" t="s">
        <v>21</v>
      </c>
      <c r="AN64" s="108" t="s">
        <v>21</v>
      </c>
      <c r="AO64" s="116"/>
      <c r="AP64" s="116"/>
      <c r="AQ64" s="116"/>
      <c r="AR64" s="116"/>
      <c r="AS64" s="108"/>
    </row>
    <row r="65" spans="1:54" s="52" customFormat="1" ht="12.4" hidden="1" customHeight="1" x14ac:dyDescent="0.2">
      <c r="A65" s="52" t="s">
        <v>241</v>
      </c>
      <c r="B65" s="52" t="s">
        <v>384</v>
      </c>
      <c r="D65" s="74"/>
      <c r="E65" s="96"/>
      <c r="F65" s="101" t="s">
        <v>196</v>
      </c>
      <c r="G65" s="102">
        <v>24</v>
      </c>
      <c r="H65" s="102">
        <v>26</v>
      </c>
      <c r="I65" s="102">
        <v>18</v>
      </c>
      <c r="J65" s="102">
        <v>29</v>
      </c>
      <c r="K65" s="102">
        <v>31</v>
      </c>
      <c r="L65" s="102">
        <v>33</v>
      </c>
      <c r="M65" s="102">
        <v>24</v>
      </c>
      <c r="N65" s="102">
        <v>18</v>
      </c>
      <c r="O65" s="102">
        <v>18</v>
      </c>
      <c r="P65" s="102">
        <v>30</v>
      </c>
      <c r="Q65" s="102">
        <v>23</v>
      </c>
      <c r="R65" s="102">
        <v>15</v>
      </c>
      <c r="S65" s="102">
        <v>21</v>
      </c>
      <c r="T65" s="102">
        <v>24</v>
      </c>
      <c r="U65" s="102">
        <v>42</v>
      </c>
      <c r="V65" s="96">
        <v>40</v>
      </c>
      <c r="W65" s="96">
        <v>28</v>
      </c>
      <c r="X65" s="96">
        <v>39</v>
      </c>
      <c r="Y65" s="96">
        <v>26</v>
      </c>
      <c r="Z65" s="96">
        <v>27</v>
      </c>
      <c r="AA65" s="96">
        <v>27</v>
      </c>
      <c r="AB65" s="96">
        <v>24</v>
      </c>
      <c r="AC65" s="96">
        <v>29</v>
      </c>
      <c r="AD65" s="108" t="s">
        <v>21</v>
      </c>
      <c r="AE65" s="108" t="s">
        <v>21</v>
      </c>
      <c r="AF65" s="108" t="s">
        <v>21</v>
      </c>
      <c r="AG65" s="108" t="s">
        <v>21</v>
      </c>
      <c r="AH65" s="108" t="s">
        <v>21</v>
      </c>
      <c r="AI65" s="108" t="s">
        <v>21</v>
      </c>
      <c r="AJ65" s="108" t="s">
        <v>21</v>
      </c>
      <c r="AK65" s="108" t="s">
        <v>21</v>
      </c>
      <c r="AL65" s="108" t="s">
        <v>21</v>
      </c>
      <c r="AM65" s="108" t="s">
        <v>21</v>
      </c>
      <c r="AN65" s="108" t="s">
        <v>21</v>
      </c>
      <c r="AO65" s="116"/>
      <c r="AP65" s="116"/>
      <c r="AQ65" s="116"/>
      <c r="AR65" s="116"/>
      <c r="AS65" s="108"/>
    </row>
    <row r="66" spans="1:54" s="52" customFormat="1" ht="12.4" hidden="1" customHeight="1" x14ac:dyDescent="0.2">
      <c r="A66" s="52" t="s">
        <v>241</v>
      </c>
      <c r="B66" s="52" t="s">
        <v>384</v>
      </c>
      <c r="D66" s="74"/>
      <c r="E66" s="96"/>
      <c r="F66" s="101" t="s">
        <v>83</v>
      </c>
      <c r="G66" s="102">
        <v>6</v>
      </c>
      <c r="H66" s="102">
        <v>5</v>
      </c>
      <c r="I66" s="102">
        <v>2</v>
      </c>
      <c r="J66" s="102">
        <v>2</v>
      </c>
      <c r="K66" s="102">
        <v>1</v>
      </c>
      <c r="L66" s="102">
        <v>2</v>
      </c>
      <c r="M66" s="102">
        <v>1</v>
      </c>
      <c r="N66" s="102">
        <v>0</v>
      </c>
      <c r="O66" s="102">
        <v>0</v>
      </c>
      <c r="P66" s="102">
        <v>0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96">
        <v>0</v>
      </c>
      <c r="W66" s="96">
        <v>0</v>
      </c>
      <c r="X66" s="96">
        <v>0</v>
      </c>
      <c r="Y66" s="96">
        <v>0</v>
      </c>
      <c r="Z66" s="96">
        <v>0</v>
      </c>
      <c r="AA66" s="96">
        <v>0</v>
      </c>
      <c r="AB66" s="96">
        <v>0</v>
      </c>
      <c r="AC66" s="96">
        <v>0</v>
      </c>
      <c r="AD66" s="108" t="s">
        <v>21</v>
      </c>
      <c r="AE66" s="108" t="s">
        <v>21</v>
      </c>
      <c r="AF66" s="108" t="s">
        <v>21</v>
      </c>
      <c r="AG66" s="108" t="s">
        <v>21</v>
      </c>
      <c r="AH66" s="108" t="s">
        <v>21</v>
      </c>
      <c r="AI66" s="108" t="s">
        <v>21</v>
      </c>
      <c r="AJ66" s="108" t="s">
        <v>21</v>
      </c>
      <c r="AK66" s="108" t="s">
        <v>21</v>
      </c>
      <c r="AL66" s="108" t="s">
        <v>21</v>
      </c>
      <c r="AM66" s="108" t="s">
        <v>21</v>
      </c>
      <c r="AN66" s="108" t="s">
        <v>21</v>
      </c>
      <c r="AO66" s="116"/>
      <c r="AP66" s="116"/>
      <c r="AQ66" s="116"/>
      <c r="AR66" s="116"/>
      <c r="AS66" s="108"/>
    </row>
    <row r="67" spans="1:54" s="28" customFormat="1" ht="15" x14ac:dyDescent="0.25">
      <c r="A67" s="28" t="s">
        <v>334</v>
      </c>
      <c r="B67" s="28" t="s">
        <v>21</v>
      </c>
      <c r="C67" s="32" t="s">
        <v>331</v>
      </c>
      <c r="D67" s="32"/>
      <c r="E67" s="39"/>
      <c r="F67" s="40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29"/>
      <c r="R67" s="29"/>
      <c r="S67" s="29"/>
      <c r="T67" s="29"/>
      <c r="U67" s="29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>
        <v>29</v>
      </c>
      <c r="AR67" s="32">
        <v>1</v>
      </c>
      <c r="AS67" s="32">
        <v>13</v>
      </c>
      <c r="AT67" s="32">
        <v>10</v>
      </c>
      <c r="AU67" s="32">
        <v>9</v>
      </c>
      <c r="AV67" s="32">
        <v>25</v>
      </c>
      <c r="AW67" s="32">
        <v>35</v>
      </c>
      <c r="AX67" s="32">
        <f>SUM(AX68:AX69)</f>
        <v>22</v>
      </c>
      <c r="AY67" s="32">
        <f>SUM(AY68:AY69)</f>
        <v>40</v>
      </c>
      <c r="AZ67" s="32">
        <f>SUM(AZ68:AZ69)</f>
        <v>31</v>
      </c>
      <c r="BA67" s="32">
        <f>SUM(BA68:BA69)</f>
        <v>32</v>
      </c>
      <c r="BB67" s="32">
        <f>SUM(BB68:BB69)</f>
        <v>37</v>
      </c>
    </row>
    <row r="68" spans="1:54" s="52" customFormat="1" ht="12.75" x14ac:dyDescent="0.2">
      <c r="A68" s="52" t="s">
        <v>334</v>
      </c>
      <c r="B68" s="52" t="s">
        <v>574</v>
      </c>
      <c r="C68" s="52" t="s">
        <v>331</v>
      </c>
      <c r="D68" s="52">
        <v>51.070700000000002</v>
      </c>
      <c r="E68" s="117" t="s">
        <v>332</v>
      </c>
      <c r="F68" s="77"/>
      <c r="Q68" s="64"/>
      <c r="R68" s="64"/>
      <c r="S68" s="64"/>
      <c r="T68" s="64"/>
      <c r="U68" s="64"/>
      <c r="AQ68" s="52">
        <v>29</v>
      </c>
      <c r="AR68" s="52">
        <v>1</v>
      </c>
      <c r="AS68" s="52">
        <v>13</v>
      </c>
      <c r="AT68" s="52">
        <v>10</v>
      </c>
      <c r="AU68" s="52">
        <v>9</v>
      </c>
      <c r="AV68" s="52">
        <v>20</v>
      </c>
      <c r="AW68" s="52">
        <v>26</v>
      </c>
      <c r="AX68" s="52">
        <v>13</v>
      </c>
      <c r="AY68" s="52">
        <v>32</v>
      </c>
      <c r="AZ68" s="52">
        <v>28</v>
      </c>
      <c r="BA68" s="52">
        <v>28</v>
      </c>
      <c r="BB68" s="52">
        <v>29</v>
      </c>
    </row>
    <row r="69" spans="1:54" s="52" customFormat="1" ht="15" x14ac:dyDescent="0.2">
      <c r="A69" s="52" t="s">
        <v>334</v>
      </c>
      <c r="B69" s="52" t="s">
        <v>523</v>
      </c>
      <c r="D69" s="76" t="s">
        <v>407</v>
      </c>
      <c r="E69" s="159" t="s">
        <v>710</v>
      </c>
      <c r="F69" s="126"/>
      <c r="Q69" s="64"/>
      <c r="R69" s="64"/>
      <c r="S69" s="64"/>
      <c r="T69" s="64"/>
      <c r="U69" s="64"/>
      <c r="AV69" s="52">
        <v>5</v>
      </c>
      <c r="AW69" s="52">
        <v>9</v>
      </c>
      <c r="AX69" s="52">
        <v>9</v>
      </c>
      <c r="AY69" s="52">
        <v>8</v>
      </c>
      <c r="AZ69" s="52">
        <v>3</v>
      </c>
      <c r="BA69" s="52">
        <v>4</v>
      </c>
      <c r="BB69" s="52">
        <v>8</v>
      </c>
    </row>
    <row r="70" spans="1:54" s="28" customFormat="1" ht="15" x14ac:dyDescent="0.25">
      <c r="A70" s="28" t="s">
        <v>262</v>
      </c>
      <c r="B70" s="28" t="s">
        <v>21</v>
      </c>
      <c r="C70" s="32" t="s">
        <v>108</v>
      </c>
      <c r="D70" s="30"/>
      <c r="E70" s="30"/>
      <c r="F70" s="38" t="s">
        <v>21</v>
      </c>
      <c r="G70" s="32">
        <v>22</v>
      </c>
      <c r="H70" s="32">
        <v>325</v>
      </c>
      <c r="I70" s="32">
        <v>220</v>
      </c>
      <c r="J70" s="32">
        <v>198</v>
      </c>
      <c r="K70" s="32">
        <v>231</v>
      </c>
      <c r="L70" s="32">
        <v>264</v>
      </c>
      <c r="M70" s="32">
        <v>302</v>
      </c>
      <c r="N70" s="32">
        <v>297</v>
      </c>
      <c r="O70" s="32">
        <v>238</v>
      </c>
      <c r="P70" s="32">
        <v>221</v>
      </c>
      <c r="Q70" s="32">
        <v>160</v>
      </c>
      <c r="R70" s="32">
        <v>155</v>
      </c>
      <c r="S70" s="32">
        <v>172</v>
      </c>
      <c r="T70" s="32">
        <v>148</v>
      </c>
      <c r="U70" s="32">
        <v>152</v>
      </c>
      <c r="V70" s="32">
        <v>178</v>
      </c>
      <c r="W70" s="32">
        <v>157</v>
      </c>
      <c r="X70" s="32">
        <v>146</v>
      </c>
      <c r="Y70" s="32">
        <v>136</v>
      </c>
      <c r="Z70" s="32">
        <v>115</v>
      </c>
      <c r="AA70" s="32">
        <v>116</v>
      </c>
      <c r="AB70" s="32">
        <v>93</v>
      </c>
      <c r="AC70" s="32">
        <v>109</v>
      </c>
      <c r="AD70" s="32">
        <v>97</v>
      </c>
      <c r="AE70" s="32">
        <v>146</v>
      </c>
      <c r="AF70" s="32">
        <v>157</v>
      </c>
      <c r="AG70" s="32">
        <v>145</v>
      </c>
      <c r="AH70" s="32">
        <v>159</v>
      </c>
      <c r="AI70" s="32">
        <v>148</v>
      </c>
      <c r="AJ70" s="32">
        <v>133</v>
      </c>
      <c r="AK70" s="32">
        <v>133</v>
      </c>
      <c r="AL70" s="32">
        <v>179</v>
      </c>
      <c r="AM70" s="32">
        <v>124</v>
      </c>
      <c r="AN70" s="32">
        <v>136</v>
      </c>
      <c r="AO70" s="32">
        <v>138</v>
      </c>
      <c r="AP70" s="32">
        <v>103</v>
      </c>
      <c r="AQ70" s="32">
        <v>125</v>
      </c>
      <c r="AR70" s="32">
        <v>112</v>
      </c>
      <c r="AS70" s="32">
        <v>110</v>
      </c>
      <c r="AT70" s="32">
        <v>134</v>
      </c>
      <c r="AU70" s="32">
        <v>108</v>
      </c>
      <c r="AV70" s="32">
        <v>118</v>
      </c>
      <c r="AW70" s="32">
        <v>135</v>
      </c>
      <c r="AX70" s="32">
        <f>SUM(AX71,AX75,AX85,AX94)</f>
        <v>184</v>
      </c>
      <c r="AY70" s="32">
        <f>SUM(AY71,AY75,AY85,AY94)</f>
        <v>249</v>
      </c>
      <c r="AZ70" s="32">
        <f>SUM(AZ71,AZ75,AZ85,AZ94)</f>
        <v>256</v>
      </c>
      <c r="BA70" s="32">
        <f>SUM(BA71,BA75,BA85,BA94)</f>
        <v>314</v>
      </c>
      <c r="BB70" s="32">
        <f>SUM(BB71,BB75,BB85,BB94)</f>
        <v>249</v>
      </c>
    </row>
    <row r="71" spans="1:54" s="52" customFormat="1" ht="12.75" x14ac:dyDescent="0.2">
      <c r="A71" s="52" t="s">
        <v>262</v>
      </c>
      <c r="B71" s="52" t="s">
        <v>263</v>
      </c>
      <c r="C71" s="52" t="s">
        <v>266</v>
      </c>
      <c r="D71" s="70" t="s">
        <v>116</v>
      </c>
      <c r="E71" s="52" t="s">
        <v>117</v>
      </c>
      <c r="F71" s="65" t="s">
        <v>21</v>
      </c>
      <c r="Y71" s="52">
        <v>2</v>
      </c>
      <c r="Z71" s="52">
        <v>1</v>
      </c>
      <c r="AA71" s="52">
        <v>3</v>
      </c>
      <c r="AB71" s="52">
        <v>3</v>
      </c>
      <c r="AC71" s="52">
        <v>6</v>
      </c>
      <c r="AD71" s="52">
        <v>2</v>
      </c>
      <c r="AE71" s="52">
        <v>17</v>
      </c>
      <c r="AF71" s="52">
        <v>15</v>
      </c>
      <c r="AG71" s="52">
        <v>13</v>
      </c>
      <c r="AH71" s="52">
        <v>19</v>
      </c>
      <c r="AI71" s="52">
        <v>21</v>
      </c>
      <c r="AJ71" s="52">
        <v>16</v>
      </c>
      <c r="AK71" s="52">
        <v>12</v>
      </c>
      <c r="AL71" s="52">
        <v>24</v>
      </c>
      <c r="AM71" s="52">
        <v>16</v>
      </c>
      <c r="AN71" s="52">
        <v>26</v>
      </c>
      <c r="AO71" s="52">
        <v>21</v>
      </c>
      <c r="AP71" s="52">
        <v>28</v>
      </c>
      <c r="AQ71" s="52">
        <v>27</v>
      </c>
      <c r="AR71" s="52">
        <v>24</v>
      </c>
      <c r="AS71" s="52">
        <v>19</v>
      </c>
      <c r="AT71" s="52">
        <v>33</v>
      </c>
      <c r="AU71" s="52">
        <v>25</v>
      </c>
      <c r="AV71" s="52">
        <v>45</v>
      </c>
      <c r="AW71" s="52">
        <f t="shared" ref="AW71:AZ71" si="12">SUM(AW72:AW74)</f>
        <v>30</v>
      </c>
      <c r="AX71" s="52">
        <f t="shared" si="12"/>
        <v>24</v>
      </c>
      <c r="AY71" s="52">
        <f t="shared" si="12"/>
        <v>29</v>
      </c>
      <c r="AZ71" s="52">
        <f t="shared" si="12"/>
        <v>27</v>
      </c>
      <c r="BA71" s="52">
        <f t="shared" ref="BA71:BB71" si="13">SUM(BA72:BA74)</f>
        <v>38</v>
      </c>
      <c r="BB71" s="52">
        <f t="shared" si="13"/>
        <v>32</v>
      </c>
    </row>
    <row r="72" spans="1:54" s="52" customFormat="1" ht="12.75" x14ac:dyDescent="0.2">
      <c r="A72" s="52" t="s">
        <v>262</v>
      </c>
      <c r="B72" s="52" t="s">
        <v>554</v>
      </c>
      <c r="D72" s="70"/>
      <c r="E72" s="96"/>
      <c r="F72" s="109" t="s">
        <v>359</v>
      </c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>
        <v>25</v>
      </c>
      <c r="AR72" s="96">
        <v>20</v>
      </c>
      <c r="AS72" s="96">
        <v>10</v>
      </c>
      <c r="AT72" s="96">
        <v>19</v>
      </c>
      <c r="AU72" s="96">
        <v>18</v>
      </c>
      <c r="AV72" s="96">
        <v>34</v>
      </c>
      <c r="AW72" s="96">
        <v>25</v>
      </c>
      <c r="AX72" s="96">
        <v>19</v>
      </c>
      <c r="AY72" s="96">
        <v>16</v>
      </c>
      <c r="AZ72" s="96">
        <v>17</v>
      </c>
      <c r="BA72" s="96">
        <v>27</v>
      </c>
      <c r="BB72" s="96">
        <v>17</v>
      </c>
    </row>
    <row r="73" spans="1:54" s="52" customFormat="1" ht="12.75" x14ac:dyDescent="0.2">
      <c r="A73" s="52" t="s">
        <v>262</v>
      </c>
      <c r="B73" s="52" t="s">
        <v>385</v>
      </c>
      <c r="D73" s="70"/>
      <c r="E73" s="96"/>
      <c r="F73" s="109" t="s">
        <v>452</v>
      </c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>
        <v>0</v>
      </c>
      <c r="AT73" s="96">
        <v>0</v>
      </c>
      <c r="AU73" s="96">
        <v>0</v>
      </c>
      <c r="AV73" s="96">
        <v>1</v>
      </c>
      <c r="AW73" s="96">
        <v>0</v>
      </c>
      <c r="AX73" s="96">
        <v>0</v>
      </c>
      <c r="AY73" s="96">
        <v>2</v>
      </c>
      <c r="AZ73" s="96">
        <v>4</v>
      </c>
      <c r="BA73" s="96">
        <v>2</v>
      </c>
      <c r="BB73" s="96">
        <v>3</v>
      </c>
    </row>
    <row r="74" spans="1:54" s="52" customFormat="1" ht="12.75" x14ac:dyDescent="0.2">
      <c r="A74" s="52" t="s">
        <v>262</v>
      </c>
      <c r="B74" s="52" t="s">
        <v>385</v>
      </c>
      <c r="D74" s="70"/>
      <c r="E74" s="96"/>
      <c r="F74" s="109" t="s">
        <v>214</v>
      </c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>
        <v>2</v>
      </c>
      <c r="AR74" s="96">
        <v>4</v>
      </c>
      <c r="AS74" s="96">
        <v>9</v>
      </c>
      <c r="AT74" s="96">
        <v>14</v>
      </c>
      <c r="AU74" s="96">
        <v>7</v>
      </c>
      <c r="AV74" s="96">
        <v>10</v>
      </c>
      <c r="AW74" s="96">
        <v>5</v>
      </c>
      <c r="AX74" s="96">
        <v>5</v>
      </c>
      <c r="AY74" s="96">
        <v>11</v>
      </c>
      <c r="AZ74" s="96">
        <v>6</v>
      </c>
      <c r="BA74" s="96">
        <v>9</v>
      </c>
      <c r="BB74" s="96">
        <v>12</v>
      </c>
    </row>
    <row r="75" spans="1:54" s="52" customFormat="1" ht="15" x14ac:dyDescent="0.2">
      <c r="A75" s="52" t="s">
        <v>262</v>
      </c>
      <c r="B75" s="52" t="s">
        <v>264</v>
      </c>
      <c r="C75" s="52" t="s">
        <v>108</v>
      </c>
      <c r="D75" s="69" t="s">
        <v>668</v>
      </c>
      <c r="E75" s="64" t="s">
        <v>714</v>
      </c>
      <c r="F75" s="65" t="s">
        <v>21</v>
      </c>
      <c r="G75" s="64"/>
      <c r="H75" s="64">
        <v>315</v>
      </c>
      <c r="I75" s="64">
        <v>200</v>
      </c>
      <c r="J75" s="64">
        <v>188</v>
      </c>
      <c r="K75" s="64">
        <v>210</v>
      </c>
      <c r="L75" s="64">
        <v>248</v>
      </c>
      <c r="M75" s="64">
        <v>274</v>
      </c>
      <c r="N75" s="64">
        <v>279</v>
      </c>
      <c r="O75" s="64">
        <v>223</v>
      </c>
      <c r="P75" s="64">
        <v>189</v>
      </c>
      <c r="Q75" s="64">
        <v>136</v>
      </c>
      <c r="R75" s="64">
        <v>130</v>
      </c>
      <c r="S75" s="64">
        <v>143</v>
      </c>
      <c r="T75" s="64">
        <v>128</v>
      </c>
      <c r="U75" s="64">
        <v>123</v>
      </c>
      <c r="V75" s="52">
        <v>151</v>
      </c>
      <c r="W75" s="52">
        <v>134</v>
      </c>
      <c r="X75" s="52">
        <v>125</v>
      </c>
      <c r="Y75" s="52">
        <v>105</v>
      </c>
      <c r="Z75" s="52">
        <v>91</v>
      </c>
      <c r="AA75" s="52">
        <v>86</v>
      </c>
      <c r="AB75" s="52">
        <v>75</v>
      </c>
      <c r="AC75" s="52">
        <v>78</v>
      </c>
      <c r="AD75" s="52">
        <v>65</v>
      </c>
      <c r="AE75" s="52">
        <v>96</v>
      </c>
      <c r="AF75" s="52">
        <v>107</v>
      </c>
      <c r="AG75" s="52">
        <v>96</v>
      </c>
      <c r="AH75" s="52">
        <v>91</v>
      </c>
      <c r="AI75" s="52">
        <v>92</v>
      </c>
      <c r="AJ75" s="52">
        <v>79</v>
      </c>
      <c r="AK75" s="52">
        <v>86</v>
      </c>
      <c r="AL75" s="52">
        <v>111</v>
      </c>
      <c r="AM75" s="52">
        <v>67</v>
      </c>
      <c r="AN75" s="52">
        <v>69</v>
      </c>
      <c r="AO75" s="52">
        <v>66</v>
      </c>
      <c r="AP75" s="52">
        <v>43</v>
      </c>
      <c r="AQ75" s="52">
        <v>64</v>
      </c>
      <c r="AR75" s="52">
        <v>54</v>
      </c>
      <c r="AS75" s="52">
        <v>54</v>
      </c>
      <c r="AT75" s="52">
        <v>65</v>
      </c>
      <c r="AU75" s="52">
        <v>67</v>
      </c>
      <c r="AV75" s="52">
        <v>54</v>
      </c>
      <c r="AW75" s="52">
        <f t="shared" ref="AW75:AZ75" si="14">SUM(AW76:AW83)</f>
        <v>80</v>
      </c>
      <c r="AX75" s="52">
        <f t="shared" si="14"/>
        <v>143</v>
      </c>
      <c r="AY75" s="52">
        <f t="shared" si="14"/>
        <v>204</v>
      </c>
      <c r="AZ75" s="52">
        <f t="shared" si="14"/>
        <v>200</v>
      </c>
      <c r="BA75" s="52">
        <f t="shared" ref="BA75:BB75" si="15">SUM(BA76:BA83)</f>
        <v>192</v>
      </c>
      <c r="BB75" s="52">
        <f t="shared" si="15"/>
        <v>189</v>
      </c>
    </row>
    <row r="76" spans="1:54" s="52" customFormat="1" ht="12.75" x14ac:dyDescent="0.2">
      <c r="A76" s="52" t="s">
        <v>262</v>
      </c>
      <c r="B76" s="52" t="s">
        <v>534</v>
      </c>
      <c r="D76" s="76"/>
      <c r="E76" s="96"/>
      <c r="F76" s="93" t="s">
        <v>359</v>
      </c>
      <c r="G76" s="95">
        <v>425</v>
      </c>
      <c r="H76" s="95">
        <v>292</v>
      </c>
      <c r="I76" s="95">
        <v>198</v>
      </c>
      <c r="J76" s="95">
        <v>187</v>
      </c>
      <c r="K76" s="95">
        <v>210</v>
      </c>
      <c r="L76" s="95">
        <v>248</v>
      </c>
      <c r="M76" s="95">
        <v>273</v>
      </c>
      <c r="N76" s="95">
        <v>279</v>
      </c>
      <c r="O76" s="95">
        <v>223</v>
      </c>
      <c r="P76" s="95">
        <v>189</v>
      </c>
      <c r="Q76" s="95">
        <v>136</v>
      </c>
      <c r="R76" s="95">
        <v>130</v>
      </c>
      <c r="S76" s="95">
        <v>143</v>
      </c>
      <c r="T76" s="95">
        <v>128</v>
      </c>
      <c r="U76" s="95">
        <v>123</v>
      </c>
      <c r="V76" s="94">
        <v>151</v>
      </c>
      <c r="W76" s="94">
        <v>134</v>
      </c>
      <c r="X76" s="94">
        <v>125</v>
      </c>
      <c r="Y76" s="94">
        <v>104</v>
      </c>
      <c r="Z76" s="94">
        <v>89</v>
      </c>
      <c r="AA76" s="94">
        <v>76</v>
      </c>
      <c r="AB76" s="94">
        <v>66</v>
      </c>
      <c r="AC76" s="94">
        <v>60</v>
      </c>
      <c r="AD76" s="94">
        <v>39</v>
      </c>
      <c r="AE76" s="94">
        <v>56</v>
      </c>
      <c r="AF76" s="94">
        <v>67</v>
      </c>
      <c r="AG76" s="94">
        <v>74</v>
      </c>
      <c r="AH76" s="94">
        <v>73</v>
      </c>
      <c r="AI76" s="94">
        <v>79</v>
      </c>
      <c r="AJ76" s="94">
        <v>70</v>
      </c>
      <c r="AK76" s="94">
        <v>79</v>
      </c>
      <c r="AL76" s="94">
        <v>100</v>
      </c>
      <c r="AM76" s="94">
        <v>64</v>
      </c>
      <c r="AN76" s="94">
        <v>66</v>
      </c>
      <c r="AO76" s="96">
        <v>58</v>
      </c>
      <c r="AP76" s="96">
        <v>40</v>
      </c>
      <c r="AQ76" s="96">
        <v>60</v>
      </c>
      <c r="AR76" s="96">
        <v>51</v>
      </c>
      <c r="AS76" s="96">
        <v>50</v>
      </c>
      <c r="AT76" s="96">
        <v>48</v>
      </c>
      <c r="AU76" s="96">
        <v>58</v>
      </c>
      <c r="AV76" s="96">
        <v>43</v>
      </c>
      <c r="AW76" s="96">
        <v>50</v>
      </c>
      <c r="AX76" s="96">
        <v>60</v>
      </c>
      <c r="AY76" s="96">
        <v>100</v>
      </c>
      <c r="AZ76" s="96">
        <v>67</v>
      </c>
      <c r="BA76" s="96">
        <v>60</v>
      </c>
      <c r="BB76" s="96">
        <v>61</v>
      </c>
    </row>
    <row r="77" spans="1:54" s="52" customFormat="1" ht="12.75" hidden="1" x14ac:dyDescent="0.2">
      <c r="A77" s="52" t="s">
        <v>262</v>
      </c>
      <c r="B77" s="52" t="s">
        <v>370</v>
      </c>
      <c r="D77" s="76"/>
      <c r="E77" s="96"/>
      <c r="F77" s="93" t="s">
        <v>357</v>
      </c>
      <c r="G77" s="94"/>
      <c r="H77" s="95">
        <v>18</v>
      </c>
      <c r="I77" s="95">
        <v>1</v>
      </c>
      <c r="J77" s="95">
        <v>0</v>
      </c>
      <c r="K77" s="95">
        <v>0</v>
      </c>
      <c r="L77" s="95">
        <v>0</v>
      </c>
      <c r="M77" s="95">
        <v>1</v>
      </c>
      <c r="N77" s="95">
        <v>0</v>
      </c>
      <c r="O77" s="95">
        <v>0</v>
      </c>
      <c r="P77" s="94"/>
      <c r="Q77" s="94"/>
      <c r="R77" s="94"/>
      <c r="S77" s="94"/>
      <c r="T77" s="94"/>
      <c r="U77" s="94"/>
      <c r="V77" s="94"/>
      <c r="W77" s="94"/>
      <c r="X77" s="94"/>
      <c r="Y77" s="94" t="s">
        <v>21</v>
      </c>
      <c r="Z77" s="94" t="s">
        <v>21</v>
      </c>
      <c r="AA77" s="94" t="s">
        <v>21</v>
      </c>
      <c r="AB77" s="94" t="s">
        <v>21</v>
      </c>
      <c r="AC77" s="94" t="s">
        <v>21</v>
      </c>
      <c r="AD77" s="94" t="s">
        <v>21</v>
      </c>
      <c r="AE77" s="94" t="s">
        <v>21</v>
      </c>
      <c r="AF77" s="94" t="s">
        <v>21</v>
      </c>
      <c r="AG77" s="94" t="s">
        <v>21</v>
      </c>
      <c r="AH77" s="94" t="s">
        <v>21</v>
      </c>
      <c r="AI77" s="94" t="s">
        <v>21</v>
      </c>
      <c r="AJ77" s="94" t="s">
        <v>21</v>
      </c>
      <c r="AK77" s="94" t="s">
        <v>21</v>
      </c>
      <c r="AL77" s="94" t="s">
        <v>21</v>
      </c>
      <c r="AM77" s="94" t="s">
        <v>21</v>
      </c>
      <c r="AN77" s="94" t="s">
        <v>21</v>
      </c>
      <c r="AO77" s="96"/>
      <c r="AP77" s="96"/>
      <c r="AQ77" s="96"/>
      <c r="AR77" s="96"/>
      <c r="AS77" s="96"/>
    </row>
    <row r="78" spans="1:54" s="52" customFormat="1" ht="12.75" x14ac:dyDescent="0.2">
      <c r="A78" s="52" t="s">
        <v>262</v>
      </c>
      <c r="B78" s="52" t="s">
        <v>370</v>
      </c>
      <c r="D78" s="76"/>
      <c r="E78" s="96"/>
      <c r="F78" s="93" t="s">
        <v>452</v>
      </c>
      <c r="G78" s="94"/>
      <c r="H78" s="95"/>
      <c r="I78" s="95"/>
      <c r="J78" s="95"/>
      <c r="K78" s="95"/>
      <c r="L78" s="95"/>
      <c r="M78" s="95"/>
      <c r="N78" s="95"/>
      <c r="O78" s="95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6"/>
      <c r="AP78" s="96"/>
      <c r="AQ78" s="96"/>
      <c r="AR78" s="96"/>
      <c r="AS78" s="96"/>
      <c r="AT78" s="96"/>
      <c r="AU78" s="96">
        <v>4</v>
      </c>
      <c r="AV78" s="96">
        <v>3</v>
      </c>
      <c r="AW78" s="96">
        <v>12</v>
      </c>
      <c r="AX78" s="96">
        <v>30</v>
      </c>
      <c r="AY78" s="96">
        <v>25</v>
      </c>
      <c r="AZ78" s="96">
        <v>34</v>
      </c>
      <c r="BA78" s="96">
        <v>25</v>
      </c>
      <c r="BB78" s="96">
        <v>23</v>
      </c>
    </row>
    <row r="79" spans="1:54" s="52" customFormat="1" ht="12.75" hidden="1" x14ac:dyDescent="0.2">
      <c r="A79" s="52" t="s">
        <v>262</v>
      </c>
      <c r="B79" s="52" t="s">
        <v>370</v>
      </c>
      <c r="D79" s="76"/>
      <c r="E79" s="96"/>
      <c r="F79" s="93" t="s">
        <v>120</v>
      </c>
      <c r="G79" s="94"/>
      <c r="H79" s="95"/>
      <c r="I79" s="95"/>
      <c r="J79" s="95"/>
      <c r="K79" s="95"/>
      <c r="L79" s="95"/>
      <c r="M79" s="95"/>
      <c r="N79" s="95"/>
      <c r="O79" s="95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>
        <v>2</v>
      </c>
      <c r="AE79" s="94">
        <v>15</v>
      </c>
      <c r="AF79" s="94">
        <v>11</v>
      </c>
      <c r="AG79" s="94">
        <v>4</v>
      </c>
      <c r="AH79" s="108" t="s">
        <v>21</v>
      </c>
      <c r="AI79" s="108" t="s">
        <v>21</v>
      </c>
      <c r="AJ79" s="108" t="s">
        <v>21</v>
      </c>
      <c r="AK79" s="108" t="s">
        <v>21</v>
      </c>
      <c r="AL79" s="108" t="s">
        <v>21</v>
      </c>
      <c r="AM79" s="108" t="s">
        <v>21</v>
      </c>
      <c r="AN79" s="108" t="s">
        <v>21</v>
      </c>
      <c r="AO79" s="108"/>
      <c r="AP79" s="108"/>
      <c r="AQ79" s="108"/>
      <c r="AR79" s="108"/>
      <c r="AS79" s="108"/>
    </row>
    <row r="80" spans="1:54" s="52" customFormat="1" ht="12.75" x14ac:dyDescent="0.2">
      <c r="A80" s="52" t="s">
        <v>262</v>
      </c>
      <c r="B80" s="52" t="s">
        <v>370</v>
      </c>
      <c r="D80" s="76"/>
      <c r="E80" s="96"/>
      <c r="F80" s="93" t="s">
        <v>640</v>
      </c>
      <c r="G80" s="94"/>
      <c r="H80" s="95">
        <v>23</v>
      </c>
      <c r="I80" s="95">
        <v>2</v>
      </c>
      <c r="J80" s="95">
        <v>1</v>
      </c>
      <c r="K80" s="95">
        <v>0</v>
      </c>
      <c r="L80" s="95">
        <v>0</v>
      </c>
      <c r="M80" s="95">
        <v>1</v>
      </c>
      <c r="N80" s="95">
        <v>0</v>
      </c>
      <c r="O80" s="95">
        <v>0</v>
      </c>
      <c r="P80" s="95">
        <v>0</v>
      </c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6"/>
      <c r="AP80" s="96"/>
      <c r="AQ80" s="96"/>
      <c r="AR80" s="96"/>
      <c r="AS80" s="96"/>
      <c r="AT80" s="66"/>
      <c r="AU80" s="66"/>
      <c r="AV80" s="66"/>
      <c r="AW80" s="66"/>
      <c r="AX80" s="66"/>
      <c r="AY80" s="96">
        <v>10</v>
      </c>
      <c r="AZ80" s="96">
        <v>21</v>
      </c>
      <c r="BA80" s="96">
        <v>24</v>
      </c>
      <c r="BB80" s="96">
        <v>29</v>
      </c>
    </row>
    <row r="81" spans="1:54" s="52" customFormat="1" ht="12.75" x14ac:dyDescent="0.2">
      <c r="A81" s="52" t="s">
        <v>262</v>
      </c>
      <c r="B81" s="52" t="s">
        <v>370</v>
      </c>
      <c r="D81" s="76"/>
      <c r="E81" s="96"/>
      <c r="F81" s="93" t="s">
        <v>112</v>
      </c>
      <c r="G81" s="94"/>
      <c r="H81" s="95"/>
      <c r="I81" s="95"/>
      <c r="J81" s="95"/>
      <c r="K81" s="95"/>
      <c r="L81" s="95"/>
      <c r="M81" s="95"/>
      <c r="N81" s="95"/>
      <c r="O81" s="95"/>
      <c r="P81" s="95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145"/>
      <c r="AD81" s="145"/>
      <c r="AE81" s="145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V81" s="96">
        <v>0</v>
      </c>
      <c r="AW81" s="96">
        <v>15</v>
      </c>
      <c r="AX81" s="96">
        <v>30</v>
      </c>
      <c r="AY81" s="96">
        <v>40</v>
      </c>
      <c r="AZ81" s="96">
        <v>38</v>
      </c>
      <c r="BA81" s="96">
        <v>44</v>
      </c>
      <c r="BB81" s="96">
        <v>30</v>
      </c>
    </row>
    <row r="82" spans="1:54" s="52" customFormat="1" ht="12.75" x14ac:dyDescent="0.2">
      <c r="A82" s="52" t="s">
        <v>262</v>
      </c>
      <c r="B82" s="52" t="s">
        <v>370</v>
      </c>
      <c r="D82" s="76"/>
      <c r="E82" s="96"/>
      <c r="F82" s="93" t="s">
        <v>121</v>
      </c>
      <c r="G82" s="94"/>
      <c r="H82" s="95" t="s">
        <v>21</v>
      </c>
      <c r="I82" s="95" t="s">
        <v>21</v>
      </c>
      <c r="J82" s="95" t="s">
        <v>21</v>
      </c>
      <c r="K82" s="95" t="s">
        <v>21</v>
      </c>
      <c r="L82" s="95" t="s">
        <v>21</v>
      </c>
      <c r="M82" s="95" t="s">
        <v>21</v>
      </c>
      <c r="N82" s="95" t="s">
        <v>21</v>
      </c>
      <c r="O82" s="95" t="s">
        <v>21</v>
      </c>
      <c r="P82" s="95" t="s">
        <v>21</v>
      </c>
      <c r="Q82" s="94"/>
      <c r="R82" s="94"/>
      <c r="S82" s="94"/>
      <c r="T82" s="94"/>
      <c r="U82" s="94"/>
      <c r="V82" s="94"/>
      <c r="W82" s="94"/>
      <c r="X82" s="94"/>
      <c r="Y82" s="94">
        <v>1</v>
      </c>
      <c r="Z82" s="94">
        <v>2</v>
      </c>
      <c r="AA82" s="94">
        <v>10</v>
      </c>
      <c r="AB82" s="94">
        <v>9</v>
      </c>
      <c r="AC82" s="94">
        <v>18</v>
      </c>
      <c r="AD82" s="94">
        <v>24</v>
      </c>
      <c r="AE82" s="94">
        <v>25</v>
      </c>
      <c r="AF82" s="94">
        <v>29</v>
      </c>
      <c r="AG82" s="94">
        <v>18</v>
      </c>
      <c r="AH82" s="94">
        <v>18</v>
      </c>
      <c r="AI82" s="94">
        <v>13</v>
      </c>
      <c r="AJ82" s="94">
        <v>9</v>
      </c>
      <c r="AK82" s="94">
        <v>7</v>
      </c>
      <c r="AL82" s="94">
        <v>11</v>
      </c>
      <c r="AM82" s="94">
        <v>3</v>
      </c>
      <c r="AN82" s="94">
        <v>3</v>
      </c>
      <c r="AO82" s="96">
        <v>8</v>
      </c>
      <c r="AP82" s="96">
        <v>3</v>
      </c>
      <c r="AQ82" s="96">
        <v>4</v>
      </c>
      <c r="AR82" s="96">
        <v>3</v>
      </c>
      <c r="AS82" s="96">
        <v>1</v>
      </c>
      <c r="AT82" s="96">
        <v>4</v>
      </c>
      <c r="AU82" s="96">
        <v>0</v>
      </c>
      <c r="AV82" s="96">
        <v>2</v>
      </c>
      <c r="AW82" s="96">
        <v>1</v>
      </c>
      <c r="AX82" s="96">
        <v>7</v>
      </c>
      <c r="AY82" s="96">
        <v>10</v>
      </c>
      <c r="AZ82" s="96">
        <v>13</v>
      </c>
      <c r="BA82" s="96">
        <v>11</v>
      </c>
      <c r="BB82" s="96">
        <v>17</v>
      </c>
    </row>
    <row r="83" spans="1:54" s="52" customFormat="1" ht="12.75" x14ac:dyDescent="0.2">
      <c r="A83" s="52" t="s">
        <v>262</v>
      </c>
      <c r="B83" s="52" t="s">
        <v>370</v>
      </c>
      <c r="D83" s="76"/>
      <c r="E83" s="96"/>
      <c r="F83" s="93" t="s">
        <v>415</v>
      </c>
      <c r="G83" s="94"/>
      <c r="H83" s="95"/>
      <c r="I83" s="95"/>
      <c r="J83" s="95"/>
      <c r="K83" s="95"/>
      <c r="L83" s="95"/>
      <c r="M83" s="95"/>
      <c r="N83" s="95"/>
      <c r="O83" s="95"/>
      <c r="P83" s="95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6"/>
      <c r="AP83" s="96"/>
      <c r="AQ83" s="96"/>
      <c r="AR83" s="96"/>
      <c r="AS83" s="96">
        <v>3</v>
      </c>
      <c r="AT83" s="96">
        <v>13</v>
      </c>
      <c r="AU83" s="96">
        <v>5</v>
      </c>
      <c r="AV83" s="96">
        <v>6</v>
      </c>
      <c r="AW83" s="96">
        <v>2</v>
      </c>
      <c r="AX83" s="96">
        <v>16</v>
      </c>
      <c r="AY83" s="96">
        <v>19</v>
      </c>
      <c r="AZ83" s="96">
        <v>27</v>
      </c>
      <c r="BA83" s="96">
        <v>28</v>
      </c>
      <c r="BB83" s="96">
        <v>29</v>
      </c>
    </row>
    <row r="84" spans="1:54" s="52" customFormat="1" ht="12.75" hidden="1" x14ac:dyDescent="0.2">
      <c r="A84" s="52" t="s">
        <v>262</v>
      </c>
      <c r="B84" s="52" t="s">
        <v>287</v>
      </c>
      <c r="C84" s="52" t="s">
        <v>108</v>
      </c>
      <c r="D84" s="69" t="s">
        <v>154</v>
      </c>
      <c r="E84" s="64" t="s">
        <v>155</v>
      </c>
      <c r="F84" s="65" t="s">
        <v>21</v>
      </c>
      <c r="G84" s="64">
        <v>13</v>
      </c>
      <c r="H84" s="64">
        <v>6</v>
      </c>
      <c r="I84" s="64">
        <v>10</v>
      </c>
      <c r="J84" s="64">
        <v>3</v>
      </c>
      <c r="K84" s="64">
        <v>6</v>
      </c>
      <c r="L84" s="64">
        <v>6</v>
      </c>
      <c r="M84" s="64">
        <v>9</v>
      </c>
      <c r="N84" s="64">
        <v>2</v>
      </c>
      <c r="O84" s="64">
        <v>5</v>
      </c>
      <c r="P84" s="64">
        <v>1</v>
      </c>
      <c r="Q84" s="64">
        <v>3</v>
      </c>
      <c r="R84" s="64">
        <v>2</v>
      </c>
      <c r="S84" s="64">
        <v>6</v>
      </c>
      <c r="T84" s="64">
        <v>0</v>
      </c>
      <c r="U84" s="64">
        <v>1</v>
      </c>
      <c r="V84" s="52">
        <v>0</v>
      </c>
      <c r="W84" s="52">
        <v>0</v>
      </c>
      <c r="X84" s="52">
        <v>0</v>
      </c>
      <c r="Y84" s="52">
        <v>0</v>
      </c>
      <c r="Z84" s="52" t="s">
        <v>21</v>
      </c>
      <c r="AA84" s="52" t="s">
        <v>21</v>
      </c>
      <c r="AB84" s="52" t="s">
        <v>21</v>
      </c>
      <c r="AC84" s="52" t="s">
        <v>21</v>
      </c>
      <c r="AD84" s="52" t="s">
        <v>21</v>
      </c>
      <c r="AE84" s="52" t="s">
        <v>21</v>
      </c>
      <c r="AF84" s="52" t="s">
        <v>21</v>
      </c>
      <c r="AG84" s="52" t="s">
        <v>21</v>
      </c>
      <c r="AH84" s="52" t="s">
        <v>21</v>
      </c>
      <c r="AI84" s="52" t="s">
        <v>21</v>
      </c>
      <c r="AJ84" s="52" t="s">
        <v>21</v>
      </c>
      <c r="AK84" s="52" t="s">
        <v>21</v>
      </c>
      <c r="AL84" s="52" t="s">
        <v>21</v>
      </c>
      <c r="AM84" s="52" t="s">
        <v>21</v>
      </c>
      <c r="AN84" s="52" t="s">
        <v>21</v>
      </c>
    </row>
    <row r="85" spans="1:54" s="52" customFormat="1" ht="15" x14ac:dyDescent="0.2">
      <c r="A85" s="52" t="s">
        <v>262</v>
      </c>
      <c r="B85" s="52" t="s">
        <v>555</v>
      </c>
      <c r="C85" s="129" t="s">
        <v>401</v>
      </c>
      <c r="D85" s="69" t="s">
        <v>181</v>
      </c>
      <c r="E85" s="64" t="s">
        <v>707</v>
      </c>
      <c r="F85" s="65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AS85" s="52">
        <v>15</v>
      </c>
      <c r="AT85" s="52">
        <v>9</v>
      </c>
      <c r="AU85" s="52">
        <v>2</v>
      </c>
      <c r="AV85" s="52">
        <v>6</v>
      </c>
      <c r="AW85" s="52">
        <f t="shared" ref="AW85:AZ85" si="16">SUM(AW86:AW88)</f>
        <v>7</v>
      </c>
      <c r="AX85" s="52">
        <f t="shared" si="16"/>
        <v>8</v>
      </c>
      <c r="AY85" s="52">
        <f t="shared" si="16"/>
        <v>7</v>
      </c>
      <c r="AZ85" s="52">
        <f t="shared" si="16"/>
        <v>22</v>
      </c>
      <c r="BA85" s="52">
        <f t="shared" ref="BA85:BB85" si="17">SUM(BA86:BA88)</f>
        <v>76</v>
      </c>
      <c r="BB85" s="52">
        <f t="shared" si="17"/>
        <v>19</v>
      </c>
    </row>
    <row r="86" spans="1:54" s="52" customFormat="1" ht="12.75" x14ac:dyDescent="0.2">
      <c r="A86" s="52" t="s">
        <v>262</v>
      </c>
      <c r="B86" s="52" t="s">
        <v>556</v>
      </c>
      <c r="C86" s="129"/>
      <c r="D86" s="69"/>
      <c r="E86" s="96"/>
      <c r="F86" s="93" t="s">
        <v>359</v>
      </c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6"/>
      <c r="AP86" s="96"/>
      <c r="AQ86" s="96"/>
      <c r="AR86" s="96"/>
      <c r="AS86" s="96">
        <v>14</v>
      </c>
      <c r="AT86" s="96">
        <v>8</v>
      </c>
      <c r="AU86" s="96">
        <v>1</v>
      </c>
      <c r="AV86" s="96">
        <v>2</v>
      </c>
      <c r="AW86" s="96">
        <v>3</v>
      </c>
      <c r="AX86" s="96">
        <v>4</v>
      </c>
      <c r="AY86" s="96">
        <v>1</v>
      </c>
      <c r="AZ86" s="96">
        <f>12+1</f>
        <v>13</v>
      </c>
      <c r="BA86" s="96">
        <f>5+51</f>
        <v>56</v>
      </c>
      <c r="BB86" s="96">
        <v>9</v>
      </c>
    </row>
    <row r="87" spans="1:54" s="52" customFormat="1" ht="12.75" x14ac:dyDescent="0.2">
      <c r="A87" s="52" t="s">
        <v>262</v>
      </c>
      <c r="B87" s="52" t="s">
        <v>557</v>
      </c>
      <c r="C87" s="129"/>
      <c r="D87" s="69"/>
      <c r="E87" s="96"/>
      <c r="F87" s="93" t="s">
        <v>452</v>
      </c>
      <c r="G87" s="94"/>
      <c r="H87" s="95"/>
      <c r="I87" s="95"/>
      <c r="J87" s="95"/>
      <c r="K87" s="95"/>
      <c r="L87" s="95"/>
      <c r="M87" s="95"/>
      <c r="N87" s="95"/>
      <c r="O87" s="95"/>
      <c r="P87" s="95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6"/>
      <c r="AP87" s="96"/>
      <c r="AQ87" s="96"/>
      <c r="AR87" s="96"/>
      <c r="AS87" s="96"/>
      <c r="AT87" s="96"/>
      <c r="AU87" s="96"/>
      <c r="AV87" s="96">
        <v>4</v>
      </c>
      <c r="AW87" s="96">
        <v>2</v>
      </c>
      <c r="AX87" s="96">
        <v>2</v>
      </c>
      <c r="AY87" s="96">
        <v>6</v>
      </c>
      <c r="AZ87" s="96">
        <v>4</v>
      </c>
      <c r="BA87" s="96">
        <f>1+12</f>
        <v>13</v>
      </c>
      <c r="BB87" s="96">
        <v>7</v>
      </c>
    </row>
    <row r="88" spans="1:54" s="52" customFormat="1" ht="12.75" x14ac:dyDescent="0.2">
      <c r="A88" s="52" t="s">
        <v>262</v>
      </c>
      <c r="B88" s="52" t="s">
        <v>557</v>
      </c>
      <c r="C88" s="129"/>
      <c r="D88" s="69"/>
      <c r="E88" s="96"/>
      <c r="F88" s="93" t="s">
        <v>415</v>
      </c>
      <c r="G88" s="94"/>
      <c r="H88" s="95"/>
      <c r="I88" s="95"/>
      <c r="J88" s="95"/>
      <c r="K88" s="95"/>
      <c r="L88" s="95"/>
      <c r="M88" s="95"/>
      <c r="N88" s="95"/>
      <c r="O88" s="95"/>
      <c r="P88" s="95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6"/>
      <c r="AP88" s="96"/>
      <c r="AQ88" s="96"/>
      <c r="AR88" s="96"/>
      <c r="AS88" s="96">
        <v>1</v>
      </c>
      <c r="AT88" s="96">
        <v>1</v>
      </c>
      <c r="AU88" s="96">
        <v>1</v>
      </c>
      <c r="AV88" s="96">
        <v>0</v>
      </c>
      <c r="AW88" s="96">
        <v>2</v>
      </c>
      <c r="AX88" s="96">
        <v>2</v>
      </c>
      <c r="AY88" s="96">
        <v>0</v>
      </c>
      <c r="AZ88" s="96">
        <f>4+1</f>
        <v>5</v>
      </c>
      <c r="BA88" s="96">
        <f>2+5</f>
        <v>7</v>
      </c>
      <c r="BB88" s="96">
        <v>3</v>
      </c>
    </row>
    <row r="89" spans="1:54" s="52" customFormat="1" ht="12.75" x14ac:dyDescent="0.2">
      <c r="A89" s="52" t="s">
        <v>262</v>
      </c>
      <c r="B89" s="52" t="s">
        <v>558</v>
      </c>
      <c r="C89" s="129"/>
      <c r="D89" s="69" t="s">
        <v>119</v>
      </c>
      <c r="E89" s="64" t="s">
        <v>629</v>
      </c>
      <c r="F89" s="65" t="s">
        <v>21</v>
      </c>
      <c r="G89" s="64">
        <v>0</v>
      </c>
      <c r="H89" s="64">
        <v>1</v>
      </c>
      <c r="I89" s="64">
        <v>2</v>
      </c>
      <c r="J89" s="64">
        <v>1</v>
      </c>
      <c r="K89" s="64">
        <v>6</v>
      </c>
      <c r="L89" s="64" t="s">
        <v>21</v>
      </c>
      <c r="M89" s="64" t="s">
        <v>21</v>
      </c>
      <c r="N89" s="64" t="s">
        <v>21</v>
      </c>
      <c r="O89" s="64" t="s">
        <v>21</v>
      </c>
      <c r="P89" s="64" t="s">
        <v>21</v>
      </c>
      <c r="Q89" s="64" t="s">
        <v>21</v>
      </c>
      <c r="R89" s="64" t="s">
        <v>21</v>
      </c>
      <c r="S89" s="64" t="s">
        <v>21</v>
      </c>
      <c r="T89" s="64" t="s">
        <v>21</v>
      </c>
      <c r="U89" s="64" t="s">
        <v>21</v>
      </c>
      <c r="V89" s="52" t="s">
        <v>21</v>
      </c>
      <c r="W89" s="52" t="s">
        <v>21</v>
      </c>
      <c r="X89" s="52" t="s">
        <v>21</v>
      </c>
      <c r="Y89" s="52" t="s">
        <v>21</v>
      </c>
      <c r="Z89" s="52" t="s">
        <v>21</v>
      </c>
      <c r="AA89" s="52" t="s">
        <v>21</v>
      </c>
      <c r="AB89" s="52" t="s">
        <v>21</v>
      </c>
      <c r="AC89" s="52" t="s">
        <v>21</v>
      </c>
      <c r="AD89" s="52" t="s">
        <v>21</v>
      </c>
      <c r="AE89" s="52">
        <v>0</v>
      </c>
      <c r="AF89" s="52">
        <v>2</v>
      </c>
      <c r="AG89" s="52">
        <v>6</v>
      </c>
      <c r="AH89" s="52">
        <v>16</v>
      </c>
      <c r="AI89" s="52">
        <v>12</v>
      </c>
      <c r="AJ89" s="52">
        <v>10</v>
      </c>
      <c r="AK89" s="52">
        <v>11</v>
      </c>
      <c r="AL89" s="52">
        <v>6</v>
      </c>
      <c r="AM89" s="52">
        <v>10</v>
      </c>
      <c r="AN89" s="52">
        <v>15</v>
      </c>
      <c r="AO89" s="52">
        <v>9</v>
      </c>
      <c r="AP89" s="52">
        <v>12</v>
      </c>
      <c r="AQ89" s="52">
        <v>8</v>
      </c>
      <c r="AR89" s="52">
        <v>9</v>
      </c>
    </row>
    <row r="90" spans="1:54" s="52" customFormat="1" ht="12.75" hidden="1" x14ac:dyDescent="0.2">
      <c r="A90" s="52" t="s">
        <v>262</v>
      </c>
      <c r="B90" s="52" t="s">
        <v>558</v>
      </c>
      <c r="C90" s="129"/>
      <c r="D90" s="69" t="s">
        <v>119</v>
      </c>
      <c r="E90" s="64" t="s">
        <v>121</v>
      </c>
      <c r="F90" s="65" t="s">
        <v>21</v>
      </c>
      <c r="G90" s="64">
        <v>0</v>
      </c>
      <c r="H90" s="64">
        <v>1</v>
      </c>
      <c r="I90" s="64">
        <v>2</v>
      </c>
      <c r="J90" s="64">
        <v>1</v>
      </c>
      <c r="K90" s="64">
        <v>6</v>
      </c>
      <c r="L90" s="64">
        <v>3</v>
      </c>
      <c r="M90" s="64">
        <v>9</v>
      </c>
      <c r="N90" s="64">
        <v>14</v>
      </c>
      <c r="O90" s="64">
        <v>9</v>
      </c>
      <c r="P90" s="64">
        <v>19</v>
      </c>
      <c r="Q90" s="64">
        <v>12</v>
      </c>
      <c r="R90" s="64">
        <v>18</v>
      </c>
      <c r="S90" s="64">
        <v>18</v>
      </c>
      <c r="T90" s="64">
        <v>10</v>
      </c>
      <c r="U90" s="64">
        <v>13</v>
      </c>
      <c r="V90" s="52">
        <v>20</v>
      </c>
      <c r="W90" s="52">
        <v>9</v>
      </c>
      <c r="X90" s="52">
        <v>7</v>
      </c>
      <c r="Y90" s="52">
        <v>8</v>
      </c>
      <c r="Z90" s="52">
        <v>8</v>
      </c>
      <c r="AA90" s="52">
        <v>11</v>
      </c>
      <c r="AB90" s="52">
        <v>5</v>
      </c>
      <c r="AC90" s="52">
        <v>5</v>
      </c>
      <c r="AD90" s="52">
        <v>0</v>
      </c>
      <c r="AE90" s="52" t="s">
        <v>21</v>
      </c>
      <c r="AF90" s="52" t="s">
        <v>21</v>
      </c>
      <c r="AG90" s="52" t="s">
        <v>21</v>
      </c>
      <c r="AH90" s="52" t="s">
        <v>21</v>
      </c>
      <c r="AI90" s="52" t="s">
        <v>21</v>
      </c>
      <c r="AJ90" s="52" t="s">
        <v>21</v>
      </c>
      <c r="AK90" s="52" t="s">
        <v>21</v>
      </c>
      <c r="AL90" s="52" t="s">
        <v>21</v>
      </c>
      <c r="AM90" s="52" t="s">
        <v>21</v>
      </c>
      <c r="AN90" s="52" t="s">
        <v>21</v>
      </c>
    </row>
    <row r="91" spans="1:54" s="52" customFormat="1" ht="12.75" x14ac:dyDescent="0.2">
      <c r="A91" s="52" t="s">
        <v>262</v>
      </c>
      <c r="B91" s="52" t="s">
        <v>250</v>
      </c>
      <c r="C91" s="52" t="s">
        <v>244</v>
      </c>
      <c r="D91" s="69" t="s">
        <v>40</v>
      </c>
      <c r="E91" s="64" t="s">
        <v>244</v>
      </c>
      <c r="F91" s="65" t="s">
        <v>21</v>
      </c>
      <c r="G91" s="64">
        <v>9</v>
      </c>
      <c r="H91" s="64">
        <v>2</v>
      </c>
      <c r="I91" s="64">
        <v>6</v>
      </c>
      <c r="J91" s="64">
        <v>5</v>
      </c>
      <c r="K91" s="64">
        <v>3</v>
      </c>
      <c r="L91" s="64">
        <v>7</v>
      </c>
      <c r="M91" s="64">
        <v>10</v>
      </c>
      <c r="N91" s="64">
        <v>2</v>
      </c>
      <c r="O91" s="64">
        <v>1</v>
      </c>
      <c r="P91" s="64">
        <v>12</v>
      </c>
      <c r="Q91" s="64">
        <v>9</v>
      </c>
      <c r="R91" s="64">
        <v>5</v>
      </c>
      <c r="S91" s="64">
        <v>5</v>
      </c>
      <c r="T91" s="64">
        <v>7</v>
      </c>
      <c r="U91" s="64">
        <v>11</v>
      </c>
      <c r="V91" s="52">
        <v>2</v>
      </c>
      <c r="W91" s="52">
        <v>9</v>
      </c>
      <c r="X91" s="52">
        <v>5</v>
      </c>
      <c r="Y91" s="52">
        <v>9</v>
      </c>
      <c r="Z91" s="52">
        <v>7</v>
      </c>
      <c r="AA91" s="52">
        <v>9</v>
      </c>
      <c r="AB91" s="52">
        <v>6</v>
      </c>
      <c r="AC91" s="52">
        <v>8</v>
      </c>
      <c r="AD91" s="52">
        <v>17</v>
      </c>
      <c r="AE91" s="52">
        <v>13</v>
      </c>
      <c r="AF91" s="52">
        <v>17</v>
      </c>
      <c r="AG91" s="52">
        <v>22</v>
      </c>
      <c r="AH91" s="52">
        <v>19</v>
      </c>
      <c r="AI91" s="52">
        <v>13</v>
      </c>
      <c r="AJ91" s="52">
        <v>14</v>
      </c>
      <c r="AK91" s="52">
        <v>19</v>
      </c>
      <c r="AL91" s="52">
        <v>24</v>
      </c>
      <c r="AM91" s="52">
        <v>13</v>
      </c>
      <c r="AN91" s="52">
        <v>10</v>
      </c>
      <c r="AO91" s="52">
        <v>26</v>
      </c>
      <c r="AP91" s="52">
        <v>14</v>
      </c>
      <c r="AQ91" s="52">
        <v>7</v>
      </c>
      <c r="AR91" s="52">
        <v>12</v>
      </c>
      <c r="AS91" s="52">
        <v>8</v>
      </c>
      <c r="AT91" s="52">
        <v>10</v>
      </c>
      <c r="AU91" s="52">
        <v>5</v>
      </c>
      <c r="AV91" s="52">
        <v>7</v>
      </c>
    </row>
    <row r="92" spans="1:54" s="52" customFormat="1" ht="12.75" x14ac:dyDescent="0.2">
      <c r="A92" s="52" t="s">
        <v>262</v>
      </c>
      <c r="B92" s="52" t="s">
        <v>559</v>
      </c>
      <c r="D92" s="69"/>
      <c r="E92" s="96"/>
      <c r="F92" s="93" t="s">
        <v>359</v>
      </c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>
        <v>6</v>
      </c>
      <c r="AW92" s="108"/>
      <c r="AX92" s="108"/>
      <c r="AY92" s="108"/>
      <c r="AZ92" s="108"/>
      <c r="BA92" s="108"/>
      <c r="BB92" s="108"/>
    </row>
    <row r="93" spans="1:54" s="52" customFormat="1" ht="12.75" x14ac:dyDescent="0.2">
      <c r="A93" s="52" t="s">
        <v>262</v>
      </c>
      <c r="B93" s="52" t="s">
        <v>560</v>
      </c>
      <c r="D93" s="69"/>
      <c r="E93" s="96"/>
      <c r="F93" s="93" t="s">
        <v>452</v>
      </c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>
        <v>1</v>
      </c>
      <c r="AW93" s="108"/>
      <c r="AX93" s="108"/>
      <c r="AY93" s="108"/>
      <c r="AZ93" s="108"/>
      <c r="BA93" s="108"/>
      <c r="BB93" s="108"/>
    </row>
    <row r="94" spans="1:54" s="52" customFormat="1" ht="12.75" x14ac:dyDescent="0.2">
      <c r="A94" s="52" t="s">
        <v>262</v>
      </c>
      <c r="B94" s="52" t="s">
        <v>314</v>
      </c>
      <c r="C94" s="52" t="s">
        <v>310</v>
      </c>
      <c r="D94" s="69" t="s">
        <v>122</v>
      </c>
      <c r="E94" s="64" t="s">
        <v>123</v>
      </c>
      <c r="F94" s="65" t="s">
        <v>21</v>
      </c>
      <c r="G94" s="64" t="s">
        <v>21</v>
      </c>
      <c r="H94" s="64" t="s">
        <v>21</v>
      </c>
      <c r="I94" s="64" t="s">
        <v>21</v>
      </c>
      <c r="J94" s="64" t="s">
        <v>21</v>
      </c>
      <c r="K94" s="64" t="s">
        <v>21</v>
      </c>
      <c r="L94" s="64" t="s">
        <v>21</v>
      </c>
      <c r="M94" s="64" t="s">
        <v>21</v>
      </c>
      <c r="N94" s="64" t="s">
        <v>21</v>
      </c>
      <c r="Q94" s="64">
        <v>0</v>
      </c>
      <c r="R94" s="64">
        <v>0</v>
      </c>
      <c r="S94" s="64">
        <v>0</v>
      </c>
      <c r="T94" s="64">
        <v>3</v>
      </c>
      <c r="U94" s="64">
        <v>4</v>
      </c>
      <c r="V94" s="52">
        <v>5</v>
      </c>
      <c r="W94" s="52">
        <v>5</v>
      </c>
      <c r="X94" s="52">
        <v>9</v>
      </c>
      <c r="Y94" s="52">
        <v>12</v>
      </c>
      <c r="Z94" s="52">
        <v>8</v>
      </c>
      <c r="AA94" s="52">
        <v>7</v>
      </c>
      <c r="AB94" s="52">
        <v>4</v>
      </c>
      <c r="AC94" s="52">
        <v>12</v>
      </c>
      <c r="AD94" s="52">
        <v>13</v>
      </c>
      <c r="AE94" s="52">
        <v>20</v>
      </c>
      <c r="AF94" s="52">
        <v>16</v>
      </c>
      <c r="AG94" s="52">
        <v>8</v>
      </c>
      <c r="AH94" s="52">
        <v>14</v>
      </c>
      <c r="AI94" s="52">
        <v>10</v>
      </c>
      <c r="AJ94" s="52">
        <v>14</v>
      </c>
      <c r="AK94" s="52">
        <v>5</v>
      </c>
      <c r="AL94" s="52">
        <v>14</v>
      </c>
      <c r="AM94" s="52">
        <v>18</v>
      </c>
      <c r="AN94" s="52">
        <v>16</v>
      </c>
      <c r="AO94" s="52">
        <v>16</v>
      </c>
      <c r="AP94" s="52">
        <v>6</v>
      </c>
      <c r="AQ94" s="52">
        <v>19</v>
      </c>
      <c r="AR94" s="52">
        <v>13</v>
      </c>
      <c r="AS94" s="52">
        <v>14</v>
      </c>
      <c r="AT94" s="52">
        <v>17</v>
      </c>
      <c r="AU94" s="52">
        <v>9</v>
      </c>
      <c r="AV94" s="52">
        <v>6</v>
      </c>
      <c r="AW94" s="52">
        <v>18</v>
      </c>
      <c r="AX94" s="52">
        <v>9</v>
      </c>
      <c r="AY94" s="52">
        <v>9</v>
      </c>
      <c r="AZ94" s="52">
        <v>7</v>
      </c>
      <c r="BA94" s="52">
        <v>8</v>
      </c>
      <c r="BB94" s="52">
        <v>9</v>
      </c>
    </row>
    <row r="95" spans="1:54" s="28" customFormat="1" ht="17.25" x14ac:dyDescent="0.25">
      <c r="A95" s="28" t="s">
        <v>268</v>
      </c>
      <c r="B95" s="28" t="s">
        <v>21</v>
      </c>
      <c r="C95" s="32" t="s">
        <v>709</v>
      </c>
      <c r="D95" s="30"/>
      <c r="E95" s="30"/>
      <c r="F95" s="38" t="s">
        <v>21</v>
      </c>
      <c r="G95" s="32">
        <v>448</v>
      </c>
      <c r="H95" s="32">
        <v>302</v>
      </c>
      <c r="I95" s="32">
        <v>260</v>
      </c>
      <c r="J95" s="32">
        <v>224</v>
      </c>
      <c r="K95" s="32">
        <v>220</v>
      </c>
      <c r="L95" s="32">
        <v>167</v>
      </c>
      <c r="M95" s="32">
        <v>173</v>
      </c>
      <c r="N95" s="32">
        <v>191</v>
      </c>
      <c r="O95" s="32">
        <v>145</v>
      </c>
      <c r="P95" s="32">
        <v>187</v>
      </c>
      <c r="Q95" s="32">
        <v>171</v>
      </c>
      <c r="R95" s="32">
        <v>166</v>
      </c>
      <c r="S95" s="32">
        <v>165</v>
      </c>
      <c r="T95" s="32">
        <v>189</v>
      </c>
      <c r="U95" s="32">
        <v>199</v>
      </c>
      <c r="V95" s="32">
        <v>173</v>
      </c>
      <c r="W95" s="32">
        <v>208</v>
      </c>
      <c r="X95" s="32">
        <v>167</v>
      </c>
      <c r="Y95" s="32">
        <v>210</v>
      </c>
      <c r="Z95" s="32">
        <v>194</v>
      </c>
      <c r="AA95" s="32">
        <v>218</v>
      </c>
      <c r="AB95" s="32">
        <v>265</v>
      </c>
      <c r="AC95" s="32">
        <v>229</v>
      </c>
      <c r="AD95" s="32">
        <v>276</v>
      </c>
      <c r="AE95" s="32">
        <v>258</v>
      </c>
      <c r="AF95" s="32">
        <v>287</v>
      </c>
      <c r="AG95" s="32">
        <v>236</v>
      </c>
      <c r="AH95" s="32">
        <v>253</v>
      </c>
      <c r="AI95" s="32">
        <v>288</v>
      </c>
      <c r="AJ95" s="32">
        <v>247</v>
      </c>
      <c r="AK95" s="32">
        <v>240</v>
      </c>
      <c r="AL95" s="32">
        <v>193</v>
      </c>
      <c r="AM95" s="32">
        <v>272</v>
      </c>
      <c r="AN95" s="32">
        <v>263</v>
      </c>
      <c r="AO95" s="32">
        <v>216</v>
      </c>
      <c r="AP95" s="32">
        <v>263</v>
      </c>
      <c r="AQ95" s="32">
        <v>247</v>
      </c>
      <c r="AR95" s="32">
        <v>166</v>
      </c>
      <c r="AS95" s="32">
        <v>173</v>
      </c>
      <c r="AT95" s="32">
        <v>205</v>
      </c>
      <c r="AU95" s="32">
        <v>184</v>
      </c>
      <c r="AV95" s="32">
        <v>174</v>
      </c>
      <c r="AW95" s="32">
        <v>195</v>
      </c>
      <c r="AX95" s="32">
        <f>SUM(AX96,AX103:AX108,AX111:AX120,AX125,AX128,AX136,AX139:AX141)</f>
        <v>195</v>
      </c>
      <c r="AY95" s="32">
        <f>SUM(AY96,AY103:AY108,AY111:AY120,AY125,AY128,AY136,AY139:AY141)</f>
        <v>222</v>
      </c>
      <c r="AZ95" s="32">
        <f>SUM(AZ96,AZ103:AZ108,AZ111,AZ120,AZ125,AZ128,AZ136,AZ139:AZ141)</f>
        <v>239</v>
      </c>
      <c r="BA95" s="32">
        <f>SUM(BA96,BA103:BA108,BA111,BA120,BA125,BA128,BA136,BA139:BA141)</f>
        <v>228</v>
      </c>
      <c r="BB95" s="32">
        <f>SUM(BB96,BB103:BB108,BB111,BB120,BB125,BB128,BB136,BB139:BB141)</f>
        <v>242</v>
      </c>
    </row>
    <row r="96" spans="1:54" s="52" customFormat="1" ht="15" x14ac:dyDescent="0.2">
      <c r="A96" s="52" t="s">
        <v>268</v>
      </c>
      <c r="B96" s="52" t="s">
        <v>563</v>
      </c>
      <c r="C96" s="129" t="s">
        <v>720</v>
      </c>
      <c r="D96" s="70" t="s">
        <v>132</v>
      </c>
      <c r="E96" s="52" t="s">
        <v>133</v>
      </c>
      <c r="F96" s="65" t="s">
        <v>21</v>
      </c>
      <c r="AC96" s="52">
        <v>23</v>
      </c>
      <c r="AD96" s="52">
        <v>18</v>
      </c>
      <c r="AE96" s="52">
        <v>20</v>
      </c>
      <c r="AF96" s="52">
        <v>34</v>
      </c>
      <c r="AG96" s="52">
        <v>32</v>
      </c>
      <c r="AH96" s="52">
        <v>28</v>
      </c>
      <c r="AI96" s="52">
        <v>25</v>
      </c>
      <c r="AJ96" s="52">
        <v>24</v>
      </c>
      <c r="AK96" s="52">
        <v>44</v>
      </c>
      <c r="AL96" s="52">
        <v>31</v>
      </c>
      <c r="AM96" s="52">
        <v>37</v>
      </c>
      <c r="AN96" s="52">
        <v>43</v>
      </c>
      <c r="AO96" s="52">
        <v>28</v>
      </c>
      <c r="AP96" s="52">
        <v>25</v>
      </c>
      <c r="AQ96" s="52">
        <v>59</v>
      </c>
      <c r="AR96" s="52">
        <v>58</v>
      </c>
      <c r="AS96" s="52">
        <v>71</v>
      </c>
      <c r="AT96" s="52">
        <v>63</v>
      </c>
      <c r="AU96" s="52">
        <v>62</v>
      </c>
      <c r="AV96" s="52">
        <v>60</v>
      </c>
      <c r="AW96" s="52">
        <f t="shared" ref="AW96:AZ96" si="18">SUM(AW97:AW100)</f>
        <v>65</v>
      </c>
      <c r="AX96" s="52">
        <f t="shared" si="18"/>
        <v>64</v>
      </c>
      <c r="AY96" s="52">
        <f t="shared" si="18"/>
        <v>80</v>
      </c>
      <c r="AZ96" s="52">
        <f t="shared" si="18"/>
        <v>59</v>
      </c>
      <c r="BA96" s="52">
        <f t="shared" ref="BA96:BB96" si="19">SUM(BA97:BA100)</f>
        <v>73</v>
      </c>
      <c r="BB96" s="52">
        <f t="shared" si="19"/>
        <v>51</v>
      </c>
    </row>
    <row r="97" spans="1:54" s="52" customFormat="1" ht="12" customHeight="1" x14ac:dyDescent="0.2">
      <c r="A97" s="52" t="s">
        <v>268</v>
      </c>
      <c r="B97" s="52" t="s">
        <v>564</v>
      </c>
      <c r="C97" s="158"/>
      <c r="D97" s="56"/>
      <c r="E97" s="88"/>
      <c r="F97" s="109" t="s">
        <v>359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>
        <v>19</v>
      </c>
      <c r="AQ97" s="96">
        <v>1</v>
      </c>
      <c r="AR97" s="96">
        <v>0</v>
      </c>
      <c r="AS97" s="96">
        <v>1</v>
      </c>
      <c r="AT97" s="96">
        <v>0</v>
      </c>
      <c r="AU97" s="96">
        <v>0</v>
      </c>
      <c r="AV97" s="96">
        <v>0</v>
      </c>
      <c r="AW97" s="96">
        <v>0</v>
      </c>
      <c r="AX97" s="96">
        <v>0</v>
      </c>
      <c r="AY97" s="96">
        <v>0</v>
      </c>
      <c r="AZ97" s="96">
        <v>0</v>
      </c>
      <c r="BA97" s="96">
        <v>0</v>
      </c>
      <c r="BB97" s="96">
        <v>0</v>
      </c>
    </row>
    <row r="98" spans="1:54" s="52" customFormat="1" ht="12" customHeight="1" x14ac:dyDescent="0.2">
      <c r="A98" s="52" t="s">
        <v>268</v>
      </c>
      <c r="B98" s="52" t="s">
        <v>565</v>
      </c>
      <c r="C98" s="158"/>
      <c r="D98" s="56"/>
      <c r="E98" s="88"/>
      <c r="F98" s="109" t="s">
        <v>417</v>
      </c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>
        <v>16</v>
      </c>
      <c r="AT98" s="96">
        <v>14</v>
      </c>
      <c r="AU98" s="96">
        <v>19</v>
      </c>
      <c r="AV98" s="96">
        <v>19</v>
      </c>
      <c r="AW98" s="96">
        <v>24</v>
      </c>
      <c r="AX98" s="96">
        <v>23</v>
      </c>
      <c r="AY98" s="96">
        <v>29</v>
      </c>
      <c r="AZ98" s="96">
        <v>21</v>
      </c>
      <c r="BA98" s="96">
        <v>18</v>
      </c>
      <c r="BB98" s="96">
        <v>19</v>
      </c>
    </row>
    <row r="99" spans="1:54" s="52" customFormat="1" ht="12.75" x14ac:dyDescent="0.2">
      <c r="A99" s="52" t="s">
        <v>268</v>
      </c>
      <c r="B99" s="52" t="s">
        <v>565</v>
      </c>
      <c r="C99" s="158"/>
      <c r="D99" s="56"/>
      <c r="E99" s="88"/>
      <c r="F99" s="109" t="s">
        <v>190</v>
      </c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>
        <v>32</v>
      </c>
      <c r="AR99" s="96">
        <v>35</v>
      </c>
      <c r="AS99" s="96">
        <v>40</v>
      </c>
      <c r="AT99" s="96">
        <v>39</v>
      </c>
      <c r="AU99" s="96">
        <v>39</v>
      </c>
      <c r="AV99" s="96">
        <v>31</v>
      </c>
      <c r="AW99" s="96">
        <v>29</v>
      </c>
      <c r="AX99" s="96">
        <v>24</v>
      </c>
      <c r="AY99" s="96">
        <v>18</v>
      </c>
      <c r="AZ99" s="96">
        <v>13</v>
      </c>
      <c r="BA99" s="96">
        <v>21</v>
      </c>
      <c r="BB99" s="96">
        <v>18</v>
      </c>
    </row>
    <row r="100" spans="1:54" s="52" customFormat="1" ht="12.75" x14ac:dyDescent="0.2">
      <c r="A100" s="52" t="s">
        <v>268</v>
      </c>
      <c r="B100" s="52" t="s">
        <v>565</v>
      </c>
      <c r="C100" s="158"/>
      <c r="D100" s="56"/>
      <c r="E100" s="88"/>
      <c r="F100" s="109" t="s">
        <v>395</v>
      </c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>
        <v>2</v>
      </c>
      <c r="AS100" s="96">
        <v>12</v>
      </c>
      <c r="AT100" s="96">
        <v>10</v>
      </c>
      <c r="AU100" s="96">
        <v>4</v>
      </c>
      <c r="AV100" s="96">
        <v>10</v>
      </c>
      <c r="AW100" s="96">
        <v>12</v>
      </c>
      <c r="AX100" s="96">
        <v>17</v>
      </c>
      <c r="AY100" s="96">
        <v>33</v>
      </c>
      <c r="AZ100" s="96">
        <v>25</v>
      </c>
      <c r="BA100" s="96">
        <v>34</v>
      </c>
      <c r="BB100" s="96">
        <v>14</v>
      </c>
    </row>
    <row r="101" spans="1:54" s="52" customFormat="1" ht="12.75" x14ac:dyDescent="0.2">
      <c r="A101" s="52" t="s">
        <v>268</v>
      </c>
      <c r="B101" s="52" t="s">
        <v>565</v>
      </c>
      <c r="C101" s="158"/>
      <c r="D101" s="56"/>
      <c r="E101" s="88"/>
      <c r="F101" s="109" t="s">
        <v>394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>
        <v>6</v>
      </c>
      <c r="AQ101" s="96">
        <v>9</v>
      </c>
      <c r="AR101" s="96">
        <v>8</v>
      </c>
      <c r="AS101" s="108"/>
    </row>
    <row r="102" spans="1:54" s="52" customFormat="1" ht="12.75" x14ac:dyDescent="0.2">
      <c r="A102" s="52" t="s">
        <v>268</v>
      </c>
      <c r="B102" s="52" t="s">
        <v>565</v>
      </c>
      <c r="C102" s="158"/>
      <c r="D102" s="56"/>
      <c r="E102" s="88"/>
      <c r="F102" s="109" t="s">
        <v>191</v>
      </c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>
        <v>17</v>
      </c>
      <c r="AR102" s="96">
        <v>13</v>
      </c>
      <c r="AS102" s="96">
        <v>2</v>
      </c>
    </row>
    <row r="103" spans="1:54" s="52" customFormat="1" ht="12.75" x14ac:dyDescent="0.2">
      <c r="A103" s="52" t="s">
        <v>268</v>
      </c>
      <c r="B103" s="52" t="s">
        <v>575</v>
      </c>
      <c r="C103" s="129"/>
      <c r="D103" s="56" t="s">
        <v>578</v>
      </c>
      <c r="E103" s="9" t="s">
        <v>577</v>
      </c>
      <c r="F103" s="130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X103" s="52">
        <v>0</v>
      </c>
      <c r="AY103" s="52">
        <v>7</v>
      </c>
      <c r="AZ103" s="52">
        <v>9</v>
      </c>
      <c r="BA103" s="52">
        <v>8</v>
      </c>
      <c r="BB103" s="52">
        <v>8</v>
      </c>
    </row>
    <row r="104" spans="1:54" s="52" customFormat="1" ht="15" x14ac:dyDescent="0.2">
      <c r="A104" s="52" t="s">
        <v>268</v>
      </c>
      <c r="B104" s="52" t="s">
        <v>576</v>
      </c>
      <c r="C104" s="129" t="s">
        <v>727</v>
      </c>
      <c r="D104" s="56" t="s">
        <v>579</v>
      </c>
      <c r="E104" s="9" t="s">
        <v>580</v>
      </c>
      <c r="F104" s="130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X104" s="52">
        <v>6</v>
      </c>
      <c r="AY104" s="52">
        <v>11</v>
      </c>
      <c r="AZ104" s="52">
        <v>11</v>
      </c>
      <c r="BA104" s="52">
        <v>3</v>
      </c>
      <c r="BB104" s="52">
        <v>13</v>
      </c>
    </row>
    <row r="105" spans="1:54" s="52" customFormat="1" ht="12.75" x14ac:dyDescent="0.2">
      <c r="A105" s="52" t="s">
        <v>268</v>
      </c>
      <c r="B105" s="52" t="s">
        <v>566</v>
      </c>
      <c r="C105" s="158"/>
      <c r="D105" s="70" t="s">
        <v>138</v>
      </c>
      <c r="E105" s="52" t="s">
        <v>163</v>
      </c>
      <c r="F105" s="65" t="s">
        <v>21</v>
      </c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AD105" s="52">
        <v>25</v>
      </c>
      <c r="AE105" s="52">
        <v>17</v>
      </c>
      <c r="AF105" s="52">
        <v>32</v>
      </c>
      <c r="AG105" s="52">
        <v>31</v>
      </c>
      <c r="AH105" s="52">
        <v>23</v>
      </c>
      <c r="AI105" s="52">
        <v>22</v>
      </c>
      <c r="AJ105" s="52">
        <v>23</v>
      </c>
      <c r="AK105" s="52">
        <v>29</v>
      </c>
      <c r="AL105" s="52">
        <v>27</v>
      </c>
      <c r="AM105" s="52">
        <v>30</v>
      </c>
      <c r="AN105" s="52">
        <v>30</v>
      </c>
      <c r="AO105" s="52">
        <v>30</v>
      </c>
      <c r="AP105" s="52">
        <v>29</v>
      </c>
      <c r="AQ105" s="52">
        <v>27</v>
      </c>
      <c r="AR105" s="52">
        <v>29</v>
      </c>
      <c r="AS105" s="52">
        <v>26</v>
      </c>
      <c r="AT105" s="52">
        <v>19</v>
      </c>
      <c r="AU105" s="52">
        <v>24</v>
      </c>
      <c r="AV105" s="52">
        <v>22</v>
      </c>
      <c r="AW105" s="52">
        <v>17</v>
      </c>
      <c r="AX105" s="52">
        <v>21</v>
      </c>
      <c r="AY105" s="52">
        <v>27</v>
      </c>
      <c r="AZ105" s="52">
        <v>19</v>
      </c>
      <c r="BA105" s="52">
        <v>14</v>
      </c>
      <c r="BB105" s="52">
        <v>24</v>
      </c>
    </row>
    <row r="106" spans="1:54" s="52" customFormat="1" ht="12.75" x14ac:dyDescent="0.2">
      <c r="A106" s="52" t="s">
        <v>268</v>
      </c>
      <c r="B106" s="52" t="s">
        <v>322</v>
      </c>
      <c r="C106" s="129" t="s">
        <v>200</v>
      </c>
      <c r="D106" s="69" t="s">
        <v>353</v>
      </c>
      <c r="E106" s="64" t="s">
        <v>127</v>
      </c>
      <c r="F106" s="65" t="s">
        <v>21</v>
      </c>
      <c r="G106" s="64">
        <v>88</v>
      </c>
      <c r="H106" s="64">
        <v>63</v>
      </c>
      <c r="I106" s="64">
        <v>49</v>
      </c>
      <c r="J106" s="64">
        <v>53</v>
      </c>
      <c r="K106" s="64">
        <v>45</v>
      </c>
      <c r="L106" s="64">
        <v>39</v>
      </c>
      <c r="M106" s="64">
        <v>40</v>
      </c>
      <c r="N106" s="64">
        <v>57</v>
      </c>
      <c r="O106" s="64">
        <v>30</v>
      </c>
      <c r="P106" s="64">
        <v>46</v>
      </c>
      <c r="Q106" s="64">
        <v>48</v>
      </c>
      <c r="R106" s="64">
        <v>53</v>
      </c>
      <c r="S106" s="64">
        <v>52</v>
      </c>
      <c r="T106" s="64">
        <v>94</v>
      </c>
      <c r="U106" s="64">
        <v>97</v>
      </c>
      <c r="V106" s="52">
        <v>75</v>
      </c>
      <c r="W106" s="52">
        <v>89</v>
      </c>
      <c r="X106" s="52">
        <v>67</v>
      </c>
      <c r="Y106" s="52">
        <v>90</v>
      </c>
      <c r="Z106" s="52">
        <v>94</v>
      </c>
      <c r="AA106" s="52">
        <v>95</v>
      </c>
      <c r="AB106" s="52">
        <v>104</v>
      </c>
      <c r="AC106" s="52">
        <v>91</v>
      </c>
      <c r="AD106" s="52">
        <v>89</v>
      </c>
      <c r="AE106" s="52">
        <v>74</v>
      </c>
      <c r="AF106" s="52">
        <v>90</v>
      </c>
      <c r="AG106" s="52">
        <v>60</v>
      </c>
      <c r="AH106" s="52">
        <v>89</v>
      </c>
      <c r="AI106" s="52">
        <v>100</v>
      </c>
      <c r="AJ106" s="52">
        <v>43</v>
      </c>
      <c r="AK106" s="52">
        <v>35</v>
      </c>
      <c r="AL106" s="52">
        <v>31</v>
      </c>
      <c r="AM106" s="52" t="s">
        <v>21</v>
      </c>
      <c r="AN106" s="52" t="s">
        <v>21</v>
      </c>
    </row>
    <row r="107" spans="1:54" s="52" customFormat="1" ht="12.75" x14ac:dyDescent="0.2">
      <c r="A107" s="52" t="s">
        <v>268</v>
      </c>
      <c r="B107" s="52" t="s">
        <v>323</v>
      </c>
      <c r="C107" s="129"/>
      <c r="D107" s="69" t="s">
        <v>150</v>
      </c>
      <c r="E107" s="64" t="s">
        <v>151</v>
      </c>
      <c r="F107" s="65" t="s">
        <v>21</v>
      </c>
      <c r="G107" s="64">
        <v>23</v>
      </c>
      <c r="H107" s="64">
        <v>20</v>
      </c>
      <c r="I107" s="64">
        <v>15</v>
      </c>
      <c r="J107" s="64">
        <v>17</v>
      </c>
      <c r="K107" s="64">
        <v>12</v>
      </c>
      <c r="L107" s="64">
        <v>12</v>
      </c>
      <c r="M107" s="64">
        <v>11</v>
      </c>
      <c r="N107" s="64">
        <v>10</v>
      </c>
      <c r="O107" s="64">
        <v>8</v>
      </c>
      <c r="P107" s="64">
        <v>11</v>
      </c>
      <c r="Q107" s="64">
        <v>13</v>
      </c>
      <c r="R107" s="64">
        <v>7</v>
      </c>
      <c r="S107" s="64">
        <v>14</v>
      </c>
      <c r="T107" s="64">
        <v>23</v>
      </c>
      <c r="U107" s="64">
        <v>17</v>
      </c>
      <c r="V107" s="52">
        <v>19</v>
      </c>
      <c r="W107" s="52">
        <v>19</v>
      </c>
      <c r="X107" s="52">
        <v>11</v>
      </c>
      <c r="Y107" s="52">
        <v>14</v>
      </c>
      <c r="Z107" s="52">
        <v>29</v>
      </c>
      <c r="AA107" s="52">
        <v>19</v>
      </c>
      <c r="AB107" s="52">
        <v>12</v>
      </c>
      <c r="AC107" s="52">
        <v>16</v>
      </c>
      <c r="AD107" s="52">
        <v>18</v>
      </c>
      <c r="AE107" s="52">
        <v>19</v>
      </c>
      <c r="AF107" s="52">
        <v>22</v>
      </c>
      <c r="AG107" s="52">
        <v>19</v>
      </c>
      <c r="AH107" s="52">
        <v>16</v>
      </c>
      <c r="AI107" s="52">
        <v>13</v>
      </c>
      <c r="AJ107" s="52">
        <v>16</v>
      </c>
      <c r="AK107" s="52">
        <v>11</v>
      </c>
      <c r="AL107" s="52">
        <v>4</v>
      </c>
      <c r="AM107" s="52">
        <v>6</v>
      </c>
      <c r="AN107" s="52">
        <v>10</v>
      </c>
      <c r="AO107" s="52">
        <v>11</v>
      </c>
      <c r="AP107" s="52">
        <v>31</v>
      </c>
      <c r="AQ107" s="52">
        <v>3</v>
      </c>
      <c r="AR107" s="52">
        <v>1</v>
      </c>
      <c r="AS107" s="52">
        <v>1</v>
      </c>
    </row>
    <row r="108" spans="1:54" s="52" customFormat="1" ht="12.75" x14ac:dyDescent="0.2">
      <c r="A108" s="52" t="s">
        <v>268</v>
      </c>
      <c r="B108" s="52" t="s">
        <v>376</v>
      </c>
      <c r="C108" s="129" t="s">
        <v>165</v>
      </c>
      <c r="D108" s="69" t="s">
        <v>437</v>
      </c>
      <c r="E108" s="64" t="s">
        <v>626</v>
      </c>
      <c r="F108" s="65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AS108" s="52">
        <f>SUM(AS109:AS110)</f>
        <v>0</v>
      </c>
      <c r="AT108" s="52">
        <f t="shared" ref="AT108:BB108" si="20">SUM(AT109:AT110)</f>
        <v>24</v>
      </c>
      <c r="AU108" s="52">
        <f t="shared" si="20"/>
        <v>23</v>
      </c>
      <c r="AV108" s="52">
        <f t="shared" si="20"/>
        <v>27</v>
      </c>
      <c r="AW108" s="52">
        <f t="shared" si="20"/>
        <v>30</v>
      </c>
      <c r="AX108" s="52">
        <f t="shared" si="20"/>
        <v>34</v>
      </c>
      <c r="AY108" s="52">
        <f t="shared" si="20"/>
        <v>17</v>
      </c>
      <c r="AZ108" s="52">
        <f t="shared" si="20"/>
        <v>23</v>
      </c>
      <c r="BA108" s="52">
        <f t="shared" si="20"/>
        <v>8</v>
      </c>
      <c r="BB108" s="52">
        <f t="shared" si="20"/>
        <v>5</v>
      </c>
    </row>
    <row r="109" spans="1:54" s="52" customFormat="1" ht="12.75" x14ac:dyDescent="0.2">
      <c r="C109" s="129"/>
      <c r="D109" s="69"/>
      <c r="E109" s="102"/>
      <c r="F109" s="109" t="s">
        <v>359</v>
      </c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>
        <v>0</v>
      </c>
      <c r="AT109" s="96">
        <v>24</v>
      </c>
      <c r="AU109" s="96">
        <v>23</v>
      </c>
      <c r="AV109" s="96">
        <v>27</v>
      </c>
      <c r="AW109" s="96">
        <v>30</v>
      </c>
      <c r="AX109" s="96">
        <v>34</v>
      </c>
      <c r="AY109" s="96">
        <v>17</v>
      </c>
      <c r="AZ109" s="96">
        <f>21+2</f>
        <v>23</v>
      </c>
      <c r="BA109" s="96">
        <v>6</v>
      </c>
      <c r="BB109" s="96">
        <v>1</v>
      </c>
    </row>
    <row r="110" spans="1:54" s="52" customFormat="1" ht="12.75" x14ac:dyDescent="0.2">
      <c r="C110" s="129"/>
      <c r="D110" s="69"/>
      <c r="E110" s="102"/>
      <c r="F110" s="109" t="s">
        <v>625</v>
      </c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>
        <v>0</v>
      </c>
      <c r="AZ110" s="96">
        <v>0</v>
      </c>
      <c r="BA110" s="96">
        <v>2</v>
      </c>
      <c r="BB110" s="96">
        <v>4</v>
      </c>
    </row>
    <row r="111" spans="1:54" s="52" customFormat="1" ht="12.75" x14ac:dyDescent="0.2">
      <c r="A111" s="52" t="s">
        <v>268</v>
      </c>
      <c r="B111" s="52" t="s">
        <v>585</v>
      </c>
      <c r="C111" s="129"/>
      <c r="D111" s="70" t="s">
        <v>159</v>
      </c>
      <c r="E111" s="52" t="s">
        <v>582</v>
      </c>
      <c r="F111" s="65"/>
      <c r="AK111" s="52">
        <v>0</v>
      </c>
      <c r="AL111" s="52">
        <v>3</v>
      </c>
      <c r="AM111" s="52">
        <v>8</v>
      </c>
      <c r="AN111" s="52">
        <v>1</v>
      </c>
      <c r="AO111" s="52">
        <v>4</v>
      </c>
      <c r="AP111" s="52">
        <v>3</v>
      </c>
      <c r="AQ111" s="52">
        <v>5</v>
      </c>
      <c r="AR111" s="52">
        <v>1</v>
      </c>
      <c r="AS111" s="52">
        <v>1</v>
      </c>
      <c r="AT111" s="52">
        <v>6</v>
      </c>
      <c r="AU111" s="52">
        <v>2</v>
      </c>
      <c r="AV111" s="52">
        <v>1</v>
      </c>
      <c r="AW111" s="52">
        <v>6</v>
      </c>
      <c r="AX111" s="52">
        <v>7</v>
      </c>
      <c r="AY111" s="52">
        <v>6</v>
      </c>
      <c r="AZ111" s="52">
        <v>5</v>
      </c>
      <c r="BA111" s="52">
        <v>8</v>
      </c>
      <c r="BB111" s="52">
        <v>7</v>
      </c>
    </row>
    <row r="112" spans="1:54" s="52" customFormat="1" ht="12.75" hidden="1" customHeight="1" x14ac:dyDescent="0.2">
      <c r="A112" s="52" t="s">
        <v>268</v>
      </c>
      <c r="B112" s="52" t="s">
        <v>374</v>
      </c>
      <c r="C112" s="129"/>
      <c r="D112" s="69" t="s">
        <v>143</v>
      </c>
      <c r="E112" s="64" t="s">
        <v>144</v>
      </c>
      <c r="F112" s="65" t="s">
        <v>21</v>
      </c>
      <c r="G112" s="64">
        <v>165</v>
      </c>
      <c r="H112" s="64">
        <v>104</v>
      </c>
      <c r="I112" s="64">
        <v>95</v>
      </c>
      <c r="J112" s="64">
        <v>70</v>
      </c>
      <c r="K112" s="64">
        <v>61</v>
      </c>
      <c r="L112" s="64">
        <v>42</v>
      </c>
      <c r="M112" s="64">
        <v>39</v>
      </c>
      <c r="N112" s="64">
        <v>36</v>
      </c>
      <c r="O112" s="64">
        <v>35</v>
      </c>
      <c r="P112" s="64">
        <v>40</v>
      </c>
      <c r="Q112" s="64">
        <v>32</v>
      </c>
      <c r="R112" s="64">
        <v>34</v>
      </c>
      <c r="S112" s="64">
        <v>27</v>
      </c>
      <c r="T112" s="64">
        <v>8</v>
      </c>
      <c r="U112" s="64">
        <v>2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v>0</v>
      </c>
      <c r="AC112" s="52">
        <v>0</v>
      </c>
      <c r="AD112" s="52" t="s">
        <v>21</v>
      </c>
      <c r="AE112" s="52" t="s">
        <v>21</v>
      </c>
      <c r="AF112" s="52" t="s">
        <v>21</v>
      </c>
      <c r="AG112" s="52" t="s">
        <v>21</v>
      </c>
      <c r="AH112" s="52" t="s">
        <v>21</v>
      </c>
      <c r="AI112" s="52" t="s">
        <v>21</v>
      </c>
      <c r="AJ112" s="52" t="s">
        <v>21</v>
      </c>
      <c r="AK112" s="52" t="s">
        <v>21</v>
      </c>
      <c r="AL112" s="52" t="s">
        <v>21</v>
      </c>
      <c r="AM112" s="52" t="s">
        <v>21</v>
      </c>
      <c r="AN112" s="52" t="s">
        <v>21</v>
      </c>
    </row>
    <row r="113" spans="1:54" s="52" customFormat="1" ht="13.9" hidden="1" customHeight="1" x14ac:dyDescent="0.2">
      <c r="A113" s="52" t="s">
        <v>268</v>
      </c>
      <c r="B113" s="52" t="s">
        <v>375</v>
      </c>
      <c r="C113" s="129"/>
      <c r="D113" s="56"/>
      <c r="E113" s="71"/>
      <c r="F113" s="68" t="s">
        <v>148</v>
      </c>
      <c r="G113" s="66"/>
      <c r="H113" s="66"/>
      <c r="I113" s="66"/>
      <c r="J113" s="66"/>
      <c r="K113" s="66"/>
      <c r="L113" s="67">
        <v>32</v>
      </c>
      <c r="M113" s="67">
        <v>25</v>
      </c>
      <c r="N113" s="67">
        <v>30</v>
      </c>
      <c r="O113" s="67">
        <v>22</v>
      </c>
      <c r="P113" s="67">
        <v>28</v>
      </c>
      <c r="Q113" s="67">
        <v>22</v>
      </c>
      <c r="R113" s="67">
        <v>10</v>
      </c>
      <c r="S113" s="67">
        <v>18</v>
      </c>
      <c r="T113" s="67">
        <v>5</v>
      </c>
      <c r="U113" s="67">
        <v>1</v>
      </c>
      <c r="V113" s="66">
        <v>0</v>
      </c>
      <c r="W113" s="66">
        <v>0</v>
      </c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</row>
    <row r="114" spans="1:54" s="52" customFormat="1" ht="13.9" hidden="1" customHeight="1" x14ac:dyDescent="0.2">
      <c r="A114" s="52" t="s">
        <v>268</v>
      </c>
      <c r="B114" s="52" t="s">
        <v>348</v>
      </c>
      <c r="C114" s="129"/>
      <c r="D114" s="69"/>
      <c r="E114" s="64" t="s">
        <v>197</v>
      </c>
      <c r="F114" s="55"/>
      <c r="G114" s="72"/>
      <c r="H114" s="73">
        <v>50</v>
      </c>
      <c r="I114" s="73">
        <v>21</v>
      </c>
      <c r="J114" s="73">
        <v>16</v>
      </c>
      <c r="K114" s="73">
        <v>7</v>
      </c>
      <c r="L114" s="73">
        <v>1</v>
      </c>
      <c r="M114" s="73" t="s">
        <v>21</v>
      </c>
      <c r="N114" s="73" t="s">
        <v>21</v>
      </c>
      <c r="O114" s="73" t="s">
        <v>21</v>
      </c>
      <c r="P114" s="73" t="s">
        <v>21</v>
      </c>
      <c r="Q114" s="73" t="s">
        <v>21</v>
      </c>
      <c r="R114" s="72"/>
      <c r="S114" s="72"/>
      <c r="T114" s="72"/>
      <c r="U114" s="72"/>
      <c r="V114" s="72"/>
      <c r="W114" s="72"/>
      <c r="AP114" s="74"/>
      <c r="AQ114" s="74"/>
      <c r="AR114" s="74"/>
    </row>
    <row r="115" spans="1:54" s="52" customFormat="1" ht="13.9" hidden="1" customHeight="1" x14ac:dyDescent="0.2">
      <c r="A115" s="52" t="s">
        <v>268</v>
      </c>
      <c r="B115" s="52" t="s">
        <v>349</v>
      </c>
      <c r="C115" s="129"/>
      <c r="D115" s="56"/>
      <c r="E115" s="9"/>
      <c r="F115" s="75" t="s">
        <v>145</v>
      </c>
      <c r="G115" s="73">
        <v>49</v>
      </c>
      <c r="H115" s="73">
        <v>28</v>
      </c>
      <c r="I115" s="73">
        <v>6</v>
      </c>
      <c r="J115" s="73">
        <v>9</v>
      </c>
      <c r="K115" s="73">
        <v>5</v>
      </c>
      <c r="L115" s="73" t="s">
        <v>21</v>
      </c>
      <c r="M115" s="73" t="s">
        <v>21</v>
      </c>
      <c r="N115" s="73" t="s">
        <v>21</v>
      </c>
      <c r="O115" s="73" t="s">
        <v>21</v>
      </c>
      <c r="P115" s="73" t="s">
        <v>21</v>
      </c>
      <c r="Q115" s="72"/>
      <c r="R115" s="72"/>
      <c r="S115" s="72"/>
      <c r="T115" s="72"/>
      <c r="U115" s="72"/>
      <c r="V115" s="72"/>
      <c r="W115" s="72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</row>
    <row r="116" spans="1:54" s="52" customFormat="1" ht="13.9" hidden="1" customHeight="1" x14ac:dyDescent="0.2">
      <c r="A116" s="52" t="s">
        <v>268</v>
      </c>
      <c r="B116" s="52" t="s">
        <v>350</v>
      </c>
      <c r="C116" s="129"/>
      <c r="D116" s="56"/>
      <c r="E116" s="9"/>
      <c r="F116" s="75" t="s">
        <v>146</v>
      </c>
      <c r="G116" s="73">
        <v>9</v>
      </c>
      <c r="H116" s="73">
        <v>0</v>
      </c>
      <c r="I116" s="73">
        <v>0</v>
      </c>
      <c r="J116" s="73">
        <v>0</v>
      </c>
      <c r="K116" s="73">
        <v>0</v>
      </c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</row>
    <row r="117" spans="1:54" s="52" customFormat="1" ht="13.9" hidden="1" customHeight="1" x14ac:dyDescent="0.2">
      <c r="A117" s="52" t="s">
        <v>268</v>
      </c>
      <c r="B117" s="52" t="s">
        <v>351</v>
      </c>
      <c r="C117" s="129"/>
      <c r="D117" s="56"/>
      <c r="E117" s="9"/>
      <c r="F117" s="75" t="s">
        <v>147</v>
      </c>
      <c r="G117" s="73">
        <v>116</v>
      </c>
      <c r="H117" s="73">
        <v>76</v>
      </c>
      <c r="I117" s="73">
        <v>89</v>
      </c>
      <c r="J117" s="73">
        <v>61</v>
      </c>
      <c r="K117" s="73">
        <v>56</v>
      </c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</row>
    <row r="118" spans="1:54" s="52" customFormat="1" ht="13.9" hidden="1" customHeight="1" x14ac:dyDescent="0.2">
      <c r="A118" s="52" t="s">
        <v>268</v>
      </c>
      <c r="B118" s="52" t="s">
        <v>352</v>
      </c>
      <c r="C118" s="129"/>
      <c r="D118" s="56"/>
      <c r="E118" s="9"/>
      <c r="F118" s="75" t="s">
        <v>146</v>
      </c>
      <c r="G118" s="73">
        <v>41</v>
      </c>
      <c r="H118" s="73">
        <v>21</v>
      </c>
      <c r="I118" s="73">
        <v>16</v>
      </c>
      <c r="J118" s="73">
        <v>7</v>
      </c>
      <c r="K118" s="73">
        <v>1</v>
      </c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</row>
    <row r="119" spans="1:54" s="52" customFormat="1" ht="13.9" hidden="1" customHeight="1" x14ac:dyDescent="0.2">
      <c r="A119" s="52" t="s">
        <v>268</v>
      </c>
      <c r="B119" s="52" t="s">
        <v>375</v>
      </c>
      <c r="C119" s="129"/>
      <c r="D119" s="56"/>
      <c r="E119" s="71"/>
      <c r="F119" s="68" t="s">
        <v>149</v>
      </c>
      <c r="G119" s="66"/>
      <c r="H119" s="67" t="s">
        <v>21</v>
      </c>
      <c r="I119" s="67" t="s">
        <v>21</v>
      </c>
      <c r="J119" s="67" t="s">
        <v>21</v>
      </c>
      <c r="K119" s="67" t="s">
        <v>21</v>
      </c>
      <c r="L119" s="67">
        <v>10</v>
      </c>
      <c r="M119" s="67">
        <v>14</v>
      </c>
      <c r="N119" s="67">
        <v>6</v>
      </c>
      <c r="O119" s="67">
        <v>13</v>
      </c>
      <c r="P119" s="67">
        <v>12</v>
      </c>
      <c r="Q119" s="67">
        <v>10</v>
      </c>
      <c r="R119" s="67">
        <v>24</v>
      </c>
      <c r="S119" s="67">
        <v>9</v>
      </c>
      <c r="T119" s="67">
        <v>3</v>
      </c>
      <c r="U119" s="67">
        <v>1</v>
      </c>
      <c r="V119" s="66">
        <v>0</v>
      </c>
      <c r="W119" s="66">
        <v>0</v>
      </c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</row>
    <row r="120" spans="1:54" s="52" customFormat="1" ht="12.75" x14ac:dyDescent="0.2">
      <c r="A120" s="52" t="s">
        <v>268</v>
      </c>
      <c r="B120" s="52" t="s">
        <v>589</v>
      </c>
      <c r="C120" s="129"/>
      <c r="D120" s="69" t="s">
        <v>139</v>
      </c>
      <c r="E120" s="64" t="s">
        <v>416</v>
      </c>
      <c r="F120" s="65" t="s">
        <v>21</v>
      </c>
      <c r="G120" s="64">
        <v>46</v>
      </c>
      <c r="H120" s="64">
        <v>32</v>
      </c>
      <c r="I120" s="64">
        <v>22</v>
      </c>
      <c r="J120" s="64">
        <v>12</v>
      </c>
      <c r="K120" s="64">
        <v>23</v>
      </c>
      <c r="L120" s="64">
        <v>18</v>
      </c>
      <c r="M120" s="64">
        <v>23</v>
      </c>
      <c r="N120" s="64">
        <v>15</v>
      </c>
      <c r="O120" s="64">
        <v>18</v>
      </c>
      <c r="P120" s="64">
        <v>26</v>
      </c>
      <c r="Q120" s="64">
        <v>28</v>
      </c>
      <c r="R120" s="64">
        <v>23</v>
      </c>
      <c r="S120" s="64">
        <v>20</v>
      </c>
      <c r="T120" s="64">
        <v>21</v>
      </c>
      <c r="U120" s="64">
        <v>24</v>
      </c>
      <c r="V120" s="52">
        <v>25</v>
      </c>
      <c r="W120" s="52">
        <v>38</v>
      </c>
      <c r="X120" s="52">
        <v>25</v>
      </c>
      <c r="Y120" s="52">
        <v>45</v>
      </c>
      <c r="Z120" s="52">
        <v>21</v>
      </c>
      <c r="AA120" s="52">
        <v>44</v>
      </c>
      <c r="AB120" s="52">
        <v>70</v>
      </c>
      <c r="AC120" s="52">
        <v>45</v>
      </c>
      <c r="AD120" s="52">
        <v>49</v>
      </c>
      <c r="AE120" s="52">
        <v>50</v>
      </c>
      <c r="AF120" s="52">
        <v>45</v>
      </c>
      <c r="AG120" s="52">
        <f>SUM(AG121:AG123)</f>
        <v>45</v>
      </c>
      <c r="AH120" s="52">
        <f t="shared" ref="AH120:BB120" si="21">SUM(AH121:AH123)</f>
        <v>58</v>
      </c>
      <c r="AI120" s="52">
        <f t="shared" si="21"/>
        <v>41</v>
      </c>
      <c r="AJ120" s="52">
        <f t="shared" si="21"/>
        <v>52</v>
      </c>
      <c r="AK120" s="52">
        <f t="shared" si="21"/>
        <v>41</v>
      </c>
      <c r="AL120" s="52">
        <f t="shared" si="21"/>
        <v>24</v>
      </c>
      <c r="AM120" s="52">
        <f t="shared" si="21"/>
        <v>53</v>
      </c>
      <c r="AN120" s="52">
        <f t="shared" si="21"/>
        <v>48</v>
      </c>
      <c r="AO120" s="52">
        <f t="shared" si="21"/>
        <v>26</v>
      </c>
      <c r="AP120" s="52">
        <f t="shared" si="21"/>
        <v>44</v>
      </c>
      <c r="AQ120" s="52">
        <f t="shared" si="21"/>
        <v>45</v>
      </c>
      <c r="AR120" s="52">
        <f t="shared" si="21"/>
        <v>12</v>
      </c>
      <c r="AS120" s="52">
        <f t="shared" si="21"/>
        <v>7</v>
      </c>
      <c r="AT120" s="52">
        <f t="shared" si="21"/>
        <v>19</v>
      </c>
      <c r="AU120" s="52">
        <f t="shared" si="21"/>
        <v>13</v>
      </c>
      <c r="AV120" s="52">
        <f t="shared" si="21"/>
        <v>9</v>
      </c>
      <c r="AW120" s="52">
        <f t="shared" si="21"/>
        <v>15</v>
      </c>
      <c r="AX120" s="52">
        <f t="shared" si="21"/>
        <v>9</v>
      </c>
      <c r="AY120" s="52">
        <f t="shared" si="21"/>
        <v>17</v>
      </c>
      <c r="AZ120" s="52">
        <f t="shared" si="21"/>
        <v>32</v>
      </c>
      <c r="BA120" s="52">
        <f t="shared" si="21"/>
        <v>44</v>
      </c>
      <c r="BB120" s="52">
        <f t="shared" si="21"/>
        <v>60</v>
      </c>
    </row>
    <row r="121" spans="1:54" s="52" customFormat="1" ht="12.75" x14ac:dyDescent="0.2">
      <c r="C121" s="129"/>
      <c r="D121" s="69"/>
      <c r="E121" s="102"/>
      <c r="F121" s="109" t="s">
        <v>359</v>
      </c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>
        <v>45</v>
      </c>
      <c r="AH121" s="96">
        <v>58</v>
      </c>
      <c r="AI121" s="96">
        <v>41</v>
      </c>
      <c r="AJ121" s="96">
        <v>52</v>
      </c>
      <c r="AK121" s="96">
        <v>41</v>
      </c>
      <c r="AL121" s="96">
        <v>24</v>
      </c>
      <c r="AM121" s="96">
        <v>53</v>
      </c>
      <c r="AN121" s="96">
        <v>48</v>
      </c>
      <c r="AO121" s="96">
        <v>26</v>
      </c>
      <c r="AP121" s="96">
        <v>44</v>
      </c>
      <c r="AQ121" s="96">
        <v>45</v>
      </c>
      <c r="AR121" s="96">
        <v>12</v>
      </c>
      <c r="AS121" s="96">
        <v>7</v>
      </c>
      <c r="AT121" s="96">
        <v>19</v>
      </c>
      <c r="AU121" s="96">
        <v>13</v>
      </c>
      <c r="AV121" s="96">
        <v>9</v>
      </c>
      <c r="AW121" s="96">
        <v>15</v>
      </c>
      <c r="AX121" s="96">
        <v>9</v>
      </c>
      <c r="AY121" s="96">
        <v>17</v>
      </c>
      <c r="AZ121" s="96">
        <v>10</v>
      </c>
      <c r="BA121" s="96">
        <v>4</v>
      </c>
      <c r="BB121" s="96">
        <v>0</v>
      </c>
    </row>
    <row r="122" spans="1:54" s="52" customFormat="1" ht="12.75" x14ac:dyDescent="0.2">
      <c r="C122" s="129"/>
      <c r="D122" s="69"/>
      <c r="E122" s="102"/>
      <c r="F122" s="109" t="s">
        <v>647</v>
      </c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>
        <v>0</v>
      </c>
      <c r="AY122" s="96">
        <v>0</v>
      </c>
      <c r="AZ122" s="96">
        <v>19</v>
      </c>
      <c r="BA122" s="96">
        <v>37</v>
      </c>
      <c r="BB122" s="96">
        <v>50</v>
      </c>
    </row>
    <row r="123" spans="1:54" s="52" customFormat="1" ht="12.75" x14ac:dyDescent="0.2">
      <c r="C123" s="129"/>
      <c r="D123" s="69"/>
      <c r="E123" s="102"/>
      <c r="F123" s="109" t="s">
        <v>648</v>
      </c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>
        <v>0</v>
      </c>
      <c r="AY123" s="96">
        <v>0</v>
      </c>
      <c r="AZ123" s="96">
        <v>3</v>
      </c>
      <c r="BA123" s="96">
        <v>3</v>
      </c>
      <c r="BB123" s="96">
        <v>10</v>
      </c>
    </row>
    <row r="124" spans="1:54" s="52" customFormat="1" ht="12.75" x14ac:dyDescent="0.2">
      <c r="A124" s="52" t="s">
        <v>268</v>
      </c>
      <c r="B124" s="52" t="s">
        <v>583</v>
      </c>
      <c r="C124" s="129"/>
      <c r="D124" s="69" t="s">
        <v>140</v>
      </c>
      <c r="E124" s="64" t="s">
        <v>581</v>
      </c>
      <c r="F124" s="65" t="s">
        <v>21</v>
      </c>
      <c r="G124" s="64">
        <v>26</v>
      </c>
      <c r="H124" s="64">
        <v>20</v>
      </c>
      <c r="I124" s="64">
        <v>15</v>
      </c>
      <c r="J124" s="64">
        <v>9</v>
      </c>
      <c r="K124" s="64">
        <v>9</v>
      </c>
      <c r="L124" s="64" t="s">
        <v>21</v>
      </c>
      <c r="M124" s="64" t="s">
        <v>21</v>
      </c>
      <c r="N124" s="64" t="s">
        <v>21</v>
      </c>
      <c r="O124" s="64" t="s">
        <v>21</v>
      </c>
      <c r="P124" s="64" t="s">
        <v>21</v>
      </c>
      <c r="Q124" s="64" t="s">
        <v>21</v>
      </c>
      <c r="R124" s="64" t="s">
        <v>21</v>
      </c>
      <c r="S124" s="64" t="s">
        <v>21</v>
      </c>
      <c r="T124" s="64" t="s">
        <v>21</v>
      </c>
      <c r="U124" s="64" t="s">
        <v>21</v>
      </c>
      <c r="V124" s="52" t="s">
        <v>21</v>
      </c>
      <c r="W124" s="52" t="s">
        <v>21</v>
      </c>
      <c r="X124" s="52" t="s">
        <v>21</v>
      </c>
      <c r="Y124" s="52" t="s">
        <v>21</v>
      </c>
      <c r="Z124" s="52" t="s">
        <v>21</v>
      </c>
      <c r="AA124" s="52" t="s">
        <v>21</v>
      </c>
      <c r="AB124" s="52" t="s">
        <v>21</v>
      </c>
      <c r="AC124" s="52" t="s">
        <v>21</v>
      </c>
      <c r="AD124" s="52" t="s">
        <v>21</v>
      </c>
      <c r="AE124" s="52" t="s">
        <v>21</v>
      </c>
      <c r="AF124" s="52">
        <v>24</v>
      </c>
      <c r="AG124" s="52">
        <v>15</v>
      </c>
      <c r="AH124" s="52">
        <v>16</v>
      </c>
      <c r="AI124" s="52">
        <v>39</v>
      </c>
      <c r="AJ124" s="52">
        <v>21</v>
      </c>
      <c r="AK124" s="52" t="s">
        <v>21</v>
      </c>
      <c r="AL124" s="52" t="s">
        <v>21</v>
      </c>
      <c r="AM124" s="52" t="s">
        <v>21</v>
      </c>
      <c r="AN124" s="52" t="s">
        <v>21</v>
      </c>
    </row>
    <row r="125" spans="1:54" s="52" customFormat="1" ht="12.75" x14ac:dyDescent="0.2">
      <c r="A125" s="52" t="s">
        <v>268</v>
      </c>
      <c r="B125" s="52" t="s">
        <v>584</v>
      </c>
      <c r="C125" s="129"/>
      <c r="D125" s="69" t="s">
        <v>140</v>
      </c>
      <c r="E125" s="64" t="s">
        <v>141</v>
      </c>
      <c r="F125" s="65" t="s">
        <v>21</v>
      </c>
      <c r="G125" s="64">
        <v>26</v>
      </c>
      <c r="H125" s="64">
        <v>20</v>
      </c>
      <c r="I125" s="64">
        <v>15</v>
      </c>
      <c r="J125" s="64">
        <v>9</v>
      </c>
      <c r="K125" s="64">
        <v>9</v>
      </c>
      <c r="L125" s="64">
        <v>15</v>
      </c>
      <c r="M125" s="64">
        <v>20</v>
      </c>
      <c r="N125" s="64">
        <v>34</v>
      </c>
      <c r="O125" s="64">
        <v>21</v>
      </c>
      <c r="P125" s="64">
        <v>25</v>
      </c>
      <c r="Q125" s="64">
        <v>19</v>
      </c>
      <c r="R125" s="64">
        <v>17</v>
      </c>
      <c r="S125" s="64">
        <v>12</v>
      </c>
      <c r="T125" s="64">
        <v>12</v>
      </c>
      <c r="U125" s="64">
        <v>16</v>
      </c>
      <c r="V125" s="52">
        <v>16</v>
      </c>
      <c r="W125" s="52">
        <v>16</v>
      </c>
      <c r="X125" s="52">
        <v>16</v>
      </c>
      <c r="Y125" s="52">
        <v>20</v>
      </c>
      <c r="Z125" s="52">
        <v>16</v>
      </c>
      <c r="AA125" s="52">
        <v>26</v>
      </c>
      <c r="AB125" s="52">
        <v>36</v>
      </c>
      <c r="AC125" s="52">
        <v>32</v>
      </c>
      <c r="AD125" s="52">
        <v>39</v>
      </c>
      <c r="AE125" s="52">
        <v>44</v>
      </c>
      <c r="AF125" s="52" t="s">
        <v>21</v>
      </c>
      <c r="AG125" s="52" t="s">
        <v>21</v>
      </c>
      <c r="AH125" s="52" t="s">
        <v>21</v>
      </c>
      <c r="AI125" s="52" t="s">
        <v>21</v>
      </c>
      <c r="AJ125" s="52" t="s">
        <v>21</v>
      </c>
      <c r="AK125" s="52">
        <f>SUM(AK126:AK127)</f>
        <v>12</v>
      </c>
      <c r="AL125" s="52">
        <f t="shared" ref="AL125:BB125" si="22">SUM(AL126:AL127)</f>
        <v>3</v>
      </c>
      <c r="AM125" s="52">
        <f t="shared" si="22"/>
        <v>7</v>
      </c>
      <c r="AN125" s="52">
        <f t="shared" si="22"/>
        <v>6</v>
      </c>
      <c r="AO125" s="52">
        <f t="shared" si="22"/>
        <v>7</v>
      </c>
      <c r="AP125" s="52">
        <f t="shared" si="22"/>
        <v>7</v>
      </c>
      <c r="AQ125" s="52">
        <f t="shared" si="22"/>
        <v>10</v>
      </c>
      <c r="AR125" s="52">
        <f t="shared" si="22"/>
        <v>8</v>
      </c>
      <c r="AS125" s="52">
        <f t="shared" si="22"/>
        <v>7</v>
      </c>
      <c r="AT125" s="52">
        <f t="shared" si="22"/>
        <v>4</v>
      </c>
      <c r="AU125" s="52">
        <f t="shared" si="22"/>
        <v>8</v>
      </c>
      <c r="AV125" s="52">
        <f t="shared" si="22"/>
        <v>12</v>
      </c>
      <c r="AW125" s="52">
        <f t="shared" si="22"/>
        <v>6</v>
      </c>
      <c r="AX125" s="52">
        <f t="shared" si="22"/>
        <v>5</v>
      </c>
      <c r="AY125" s="52">
        <f t="shared" si="22"/>
        <v>3</v>
      </c>
      <c r="AZ125" s="52">
        <f t="shared" si="22"/>
        <v>13</v>
      </c>
      <c r="BA125" s="52">
        <f t="shared" si="22"/>
        <v>7</v>
      </c>
      <c r="BB125" s="52">
        <f t="shared" si="22"/>
        <v>4</v>
      </c>
    </row>
    <row r="126" spans="1:54" s="52" customFormat="1" ht="12.75" x14ac:dyDescent="0.2">
      <c r="C126" s="129"/>
      <c r="D126" s="69"/>
      <c r="E126" s="102"/>
      <c r="F126" s="109" t="s">
        <v>359</v>
      </c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>
        <v>12</v>
      </c>
      <c r="AL126" s="96">
        <v>3</v>
      </c>
      <c r="AM126" s="96">
        <v>7</v>
      </c>
      <c r="AN126" s="96">
        <v>6</v>
      </c>
      <c r="AO126" s="96">
        <v>7</v>
      </c>
      <c r="AP126" s="96">
        <v>7</v>
      </c>
      <c r="AQ126" s="96">
        <v>10</v>
      </c>
      <c r="AR126" s="96">
        <v>8</v>
      </c>
      <c r="AS126" s="96">
        <v>7</v>
      </c>
      <c r="AT126" s="96">
        <v>4</v>
      </c>
      <c r="AU126" s="96">
        <v>8</v>
      </c>
      <c r="AV126" s="96">
        <v>12</v>
      </c>
      <c r="AW126" s="96">
        <v>6</v>
      </c>
      <c r="AX126" s="96">
        <v>5</v>
      </c>
      <c r="AY126" s="96">
        <v>3</v>
      </c>
      <c r="AZ126" s="96">
        <v>10</v>
      </c>
      <c r="BA126" s="96">
        <v>0</v>
      </c>
      <c r="BB126" s="96">
        <v>3</v>
      </c>
    </row>
    <row r="127" spans="1:54" s="52" customFormat="1" ht="12.75" x14ac:dyDescent="0.2">
      <c r="C127" s="129"/>
      <c r="D127" s="69"/>
      <c r="E127" s="102"/>
      <c r="F127" s="109" t="s">
        <v>624</v>
      </c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6"/>
      <c r="AY127" s="96">
        <v>0</v>
      </c>
      <c r="AZ127" s="96">
        <v>3</v>
      </c>
      <c r="BA127" s="96">
        <v>7</v>
      </c>
      <c r="BB127" s="96">
        <v>1</v>
      </c>
    </row>
    <row r="128" spans="1:54" s="52" customFormat="1" ht="12.75" x14ac:dyDescent="0.2">
      <c r="A128" s="52" t="s">
        <v>268</v>
      </c>
      <c r="B128" s="52" t="s">
        <v>270</v>
      </c>
      <c r="C128" s="129" t="s">
        <v>136</v>
      </c>
      <c r="D128" s="69" t="s">
        <v>135</v>
      </c>
      <c r="E128" s="64" t="s">
        <v>136</v>
      </c>
      <c r="F128" s="65" t="s">
        <v>21</v>
      </c>
      <c r="G128" s="64">
        <v>21</v>
      </c>
      <c r="H128" s="64">
        <v>18</v>
      </c>
      <c r="I128" s="64">
        <v>18</v>
      </c>
      <c r="J128" s="64">
        <v>30</v>
      </c>
      <c r="K128" s="64">
        <v>28</v>
      </c>
      <c r="L128" s="64">
        <v>18</v>
      </c>
      <c r="M128" s="64">
        <v>16</v>
      </c>
      <c r="N128" s="64">
        <v>20</v>
      </c>
      <c r="O128" s="64">
        <v>21</v>
      </c>
      <c r="P128" s="64">
        <v>18</v>
      </c>
      <c r="Q128" s="64">
        <v>16</v>
      </c>
      <c r="R128" s="64">
        <v>19</v>
      </c>
      <c r="S128" s="64">
        <v>22</v>
      </c>
      <c r="T128" s="64">
        <v>14</v>
      </c>
      <c r="U128" s="64">
        <v>26</v>
      </c>
      <c r="V128" s="52">
        <v>19</v>
      </c>
      <c r="W128" s="52">
        <v>27</v>
      </c>
      <c r="X128" s="52">
        <v>30</v>
      </c>
      <c r="Y128" s="52">
        <v>31</v>
      </c>
      <c r="Z128" s="52">
        <v>25</v>
      </c>
      <c r="AA128" s="52">
        <v>24</v>
      </c>
      <c r="AB128" s="52">
        <v>31</v>
      </c>
      <c r="AC128" s="52">
        <v>12</v>
      </c>
      <c r="AD128" s="52">
        <v>29</v>
      </c>
      <c r="AE128" s="52">
        <v>22</v>
      </c>
      <c r="AF128" s="52">
        <v>23</v>
      </c>
      <c r="AG128" s="52">
        <v>28</v>
      </c>
      <c r="AH128" s="52">
        <v>12</v>
      </c>
      <c r="AI128" s="52">
        <v>26</v>
      </c>
      <c r="AJ128" s="52">
        <v>27</v>
      </c>
      <c r="AK128" s="52">
        <v>17</v>
      </c>
      <c r="AL128" s="52">
        <v>30</v>
      </c>
      <c r="AM128" s="52">
        <v>28</v>
      </c>
      <c r="AN128" s="52">
        <v>35</v>
      </c>
      <c r="AO128" s="52">
        <v>27</v>
      </c>
      <c r="AP128" s="52">
        <v>21</v>
      </c>
      <c r="AQ128" s="52">
        <v>28</v>
      </c>
      <c r="AR128" s="52">
        <v>23</v>
      </c>
      <c r="AS128" s="52">
        <v>32</v>
      </c>
      <c r="AT128" s="52">
        <v>38</v>
      </c>
      <c r="AU128" s="52">
        <v>27</v>
      </c>
      <c r="AV128" s="52">
        <v>24</v>
      </c>
      <c r="AW128" s="52">
        <f t="shared" ref="AW128:AZ128" si="23">SUM(AW129:AW135)</f>
        <v>29</v>
      </c>
      <c r="AX128" s="52">
        <f t="shared" si="23"/>
        <v>27</v>
      </c>
      <c r="AY128" s="52">
        <f t="shared" si="23"/>
        <v>24</v>
      </c>
      <c r="AZ128" s="52">
        <f t="shared" si="23"/>
        <v>25</v>
      </c>
      <c r="BA128" s="52">
        <f t="shared" ref="BA128:BB128" si="24">SUM(BA129:BA135)</f>
        <v>22</v>
      </c>
      <c r="BB128" s="52">
        <f t="shared" si="24"/>
        <v>29</v>
      </c>
    </row>
    <row r="129" spans="1:54" s="52" customFormat="1" ht="12.75" hidden="1" x14ac:dyDescent="0.2">
      <c r="A129" s="52" t="s">
        <v>268</v>
      </c>
      <c r="B129" s="52" t="s">
        <v>333</v>
      </c>
      <c r="C129" s="52" t="s">
        <v>404</v>
      </c>
      <c r="D129" s="69" t="s">
        <v>130</v>
      </c>
      <c r="E129" s="64" t="s">
        <v>156</v>
      </c>
      <c r="F129" s="65" t="s">
        <v>21</v>
      </c>
      <c r="G129" s="64">
        <v>2</v>
      </c>
      <c r="H129" s="64">
        <v>4</v>
      </c>
      <c r="I129" s="64">
        <v>1</v>
      </c>
      <c r="J129" s="64">
        <v>3</v>
      </c>
      <c r="K129" s="64">
        <v>6</v>
      </c>
      <c r="L129" s="64">
        <v>5</v>
      </c>
      <c r="M129" s="64">
        <v>5</v>
      </c>
      <c r="N129" s="64">
        <v>7</v>
      </c>
      <c r="O129" s="64">
        <v>5</v>
      </c>
      <c r="P129" s="64">
        <v>4</v>
      </c>
      <c r="Q129" s="64">
        <v>5</v>
      </c>
      <c r="R129" s="64">
        <v>1</v>
      </c>
      <c r="S129" s="64">
        <v>3</v>
      </c>
      <c r="T129" s="64">
        <v>1</v>
      </c>
      <c r="U129" s="64">
        <v>4</v>
      </c>
      <c r="V129" s="52">
        <v>5</v>
      </c>
      <c r="W129" s="52">
        <v>9</v>
      </c>
      <c r="X129" s="52">
        <v>6</v>
      </c>
      <c r="Y129" s="52">
        <v>14</v>
      </c>
      <c r="Z129" s="52">
        <v>10</v>
      </c>
      <c r="AA129" s="52">
        <v>19</v>
      </c>
      <c r="AB129" s="52">
        <v>15</v>
      </c>
      <c r="AC129" s="52" t="s">
        <v>21</v>
      </c>
      <c r="AD129" s="52" t="s">
        <v>21</v>
      </c>
      <c r="AE129" s="52" t="s">
        <v>21</v>
      </c>
      <c r="AF129" s="52" t="s">
        <v>21</v>
      </c>
      <c r="AG129" s="52" t="s">
        <v>21</v>
      </c>
      <c r="AH129" s="52" t="s">
        <v>21</v>
      </c>
      <c r="AI129" s="52" t="s">
        <v>21</v>
      </c>
      <c r="AJ129" s="52" t="s">
        <v>21</v>
      </c>
      <c r="AK129" s="52" t="s">
        <v>21</v>
      </c>
      <c r="AL129" s="52" t="s">
        <v>21</v>
      </c>
      <c r="AM129" s="52" t="s">
        <v>21</v>
      </c>
      <c r="AN129" s="52" t="s">
        <v>21</v>
      </c>
    </row>
    <row r="130" spans="1:54" s="52" customFormat="1" ht="12.75" x14ac:dyDescent="0.2">
      <c r="A130" s="52" t="s">
        <v>268</v>
      </c>
      <c r="B130" s="52" t="s">
        <v>377</v>
      </c>
      <c r="C130" s="129"/>
      <c r="E130" s="96"/>
      <c r="F130" s="93" t="s">
        <v>475</v>
      </c>
      <c r="G130" s="95">
        <v>0</v>
      </c>
      <c r="H130" s="95">
        <v>1</v>
      </c>
      <c r="I130" s="95">
        <v>3</v>
      </c>
      <c r="J130" s="95">
        <v>8</v>
      </c>
      <c r="K130" s="95">
        <v>9</v>
      </c>
      <c r="L130" s="95">
        <v>7</v>
      </c>
      <c r="M130" s="95">
        <v>3</v>
      </c>
      <c r="N130" s="95" t="s">
        <v>21</v>
      </c>
      <c r="O130" s="95" t="s">
        <v>21</v>
      </c>
      <c r="P130" s="95" t="s">
        <v>21</v>
      </c>
      <c r="Q130" s="95" t="s">
        <v>21</v>
      </c>
      <c r="R130" s="95" t="s">
        <v>21</v>
      </c>
      <c r="S130" s="95" t="s">
        <v>21</v>
      </c>
      <c r="T130" s="95" t="s">
        <v>21</v>
      </c>
      <c r="U130" s="95" t="s">
        <v>21</v>
      </c>
      <c r="V130" s="94" t="s">
        <v>21</v>
      </c>
      <c r="W130" s="94" t="s">
        <v>21</v>
      </c>
      <c r="X130" s="94" t="s">
        <v>21</v>
      </c>
      <c r="Y130" s="94" t="s">
        <v>21</v>
      </c>
      <c r="Z130" s="94" t="s">
        <v>21</v>
      </c>
      <c r="AA130" s="94" t="s">
        <v>21</v>
      </c>
      <c r="AB130" s="94" t="s">
        <v>21</v>
      </c>
      <c r="AC130" s="94" t="s">
        <v>21</v>
      </c>
      <c r="AD130" s="94" t="s">
        <v>21</v>
      </c>
      <c r="AE130" s="94" t="s">
        <v>21</v>
      </c>
      <c r="AF130" s="94" t="s">
        <v>21</v>
      </c>
      <c r="AG130" s="94" t="s">
        <v>21</v>
      </c>
      <c r="AH130" s="94">
        <v>7</v>
      </c>
      <c r="AI130" s="94">
        <v>13</v>
      </c>
      <c r="AJ130" s="94">
        <v>11</v>
      </c>
      <c r="AK130" s="94">
        <v>6</v>
      </c>
      <c r="AL130" s="94">
        <v>12</v>
      </c>
      <c r="AM130" s="94">
        <v>8</v>
      </c>
      <c r="AN130" s="94">
        <v>13</v>
      </c>
      <c r="AO130" s="96">
        <v>11</v>
      </c>
      <c r="AP130" s="96">
        <v>8</v>
      </c>
      <c r="AQ130" s="96">
        <v>12</v>
      </c>
      <c r="AR130" s="96">
        <v>7</v>
      </c>
      <c r="AS130" s="96">
        <v>11</v>
      </c>
      <c r="AT130" s="96">
        <v>10</v>
      </c>
      <c r="AU130" s="96">
        <v>9</v>
      </c>
      <c r="AV130" s="96">
        <v>11</v>
      </c>
      <c r="AW130" s="96">
        <v>10</v>
      </c>
      <c r="AX130" s="96">
        <v>7</v>
      </c>
      <c r="AY130" s="96">
        <v>11</v>
      </c>
      <c r="AZ130" s="96">
        <v>11</v>
      </c>
      <c r="BA130" s="96">
        <v>10</v>
      </c>
      <c r="BB130" s="96">
        <v>12</v>
      </c>
    </row>
    <row r="131" spans="1:54" s="52" customFormat="1" ht="12.75" x14ac:dyDescent="0.2">
      <c r="A131" s="52" t="s">
        <v>268</v>
      </c>
      <c r="B131" s="52" t="s">
        <v>377</v>
      </c>
      <c r="C131" s="129"/>
      <c r="D131" s="56"/>
      <c r="E131" s="88"/>
      <c r="F131" s="93" t="s">
        <v>418</v>
      </c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6"/>
      <c r="AO131" s="96"/>
      <c r="AP131" s="96"/>
      <c r="AQ131" s="96"/>
      <c r="AR131" s="96">
        <v>6</v>
      </c>
      <c r="AS131" s="96">
        <v>12</v>
      </c>
      <c r="AT131" s="96">
        <v>13</v>
      </c>
      <c r="AU131" s="96">
        <v>10</v>
      </c>
      <c r="AV131" s="96">
        <v>7</v>
      </c>
      <c r="AW131" s="96">
        <v>9</v>
      </c>
      <c r="AX131" s="96">
        <v>10</v>
      </c>
      <c r="AY131" s="96">
        <v>7</v>
      </c>
      <c r="AZ131" s="96">
        <v>8</v>
      </c>
      <c r="BA131" s="96">
        <v>6</v>
      </c>
      <c r="BB131" s="96">
        <v>10</v>
      </c>
    </row>
    <row r="132" spans="1:54" s="52" customFormat="1" ht="12.75" x14ac:dyDescent="0.2">
      <c r="A132" s="52" t="s">
        <v>268</v>
      </c>
      <c r="B132" s="52" t="s">
        <v>377</v>
      </c>
      <c r="C132" s="129"/>
      <c r="D132" s="56"/>
      <c r="E132" s="88"/>
      <c r="F132" s="93" t="s">
        <v>161</v>
      </c>
      <c r="G132" s="95">
        <v>0</v>
      </c>
      <c r="H132" s="95">
        <v>4</v>
      </c>
      <c r="I132" s="95">
        <v>8</v>
      </c>
      <c r="J132" s="95">
        <v>12</v>
      </c>
      <c r="K132" s="95">
        <v>10</v>
      </c>
      <c r="L132" s="95">
        <v>5</v>
      </c>
      <c r="M132" s="95">
        <v>6</v>
      </c>
      <c r="N132" s="95">
        <v>7</v>
      </c>
      <c r="O132" s="95">
        <v>6</v>
      </c>
      <c r="P132" s="95">
        <v>8</v>
      </c>
      <c r="Q132" s="95">
        <v>8</v>
      </c>
      <c r="R132" s="95">
        <v>8</v>
      </c>
      <c r="S132" s="95">
        <v>10</v>
      </c>
      <c r="T132" s="95">
        <v>6</v>
      </c>
      <c r="U132" s="95">
        <v>10</v>
      </c>
      <c r="V132" s="94">
        <v>5</v>
      </c>
      <c r="W132" s="94">
        <v>9</v>
      </c>
      <c r="X132" s="94">
        <v>5</v>
      </c>
      <c r="Y132" s="94">
        <v>16</v>
      </c>
      <c r="Z132" s="94">
        <v>11</v>
      </c>
      <c r="AA132" s="94">
        <v>7</v>
      </c>
      <c r="AB132" s="94">
        <v>9</v>
      </c>
      <c r="AC132" s="94">
        <v>1</v>
      </c>
      <c r="AD132" s="94">
        <v>10</v>
      </c>
      <c r="AE132" s="94">
        <v>5</v>
      </c>
      <c r="AF132" s="94">
        <v>8</v>
      </c>
      <c r="AG132" s="94">
        <v>7</v>
      </c>
      <c r="AH132" s="94">
        <v>2</v>
      </c>
      <c r="AI132" s="94">
        <v>7</v>
      </c>
      <c r="AJ132" s="94">
        <v>11</v>
      </c>
      <c r="AK132" s="94">
        <v>6</v>
      </c>
      <c r="AL132" s="94">
        <v>8</v>
      </c>
      <c r="AM132" s="94">
        <v>11</v>
      </c>
      <c r="AN132" s="96">
        <v>14</v>
      </c>
      <c r="AO132" s="96">
        <v>8</v>
      </c>
      <c r="AP132" s="96">
        <v>6</v>
      </c>
      <c r="AQ132" s="96">
        <v>11</v>
      </c>
      <c r="AR132" s="96">
        <v>1</v>
      </c>
      <c r="AS132" s="108"/>
    </row>
    <row r="133" spans="1:54" s="52" customFormat="1" ht="12.75" x14ac:dyDescent="0.2">
      <c r="A133" s="52" t="s">
        <v>268</v>
      </c>
      <c r="B133" s="52" t="s">
        <v>377</v>
      </c>
      <c r="C133" s="129"/>
      <c r="D133" s="56"/>
      <c r="E133" s="88"/>
      <c r="F133" s="93" t="s">
        <v>162</v>
      </c>
      <c r="G133" s="95">
        <v>0</v>
      </c>
      <c r="H133" s="95">
        <v>1</v>
      </c>
      <c r="I133" s="95">
        <v>3</v>
      </c>
      <c r="J133" s="95">
        <v>8</v>
      </c>
      <c r="K133" s="95">
        <v>9</v>
      </c>
      <c r="L133" s="95">
        <v>7</v>
      </c>
      <c r="M133" s="95">
        <v>3</v>
      </c>
      <c r="N133" s="95">
        <v>7</v>
      </c>
      <c r="O133" s="95">
        <v>5</v>
      </c>
      <c r="P133" s="95">
        <v>3</v>
      </c>
      <c r="Q133" s="95">
        <v>3</v>
      </c>
      <c r="R133" s="95">
        <v>8</v>
      </c>
      <c r="S133" s="95">
        <v>7</v>
      </c>
      <c r="T133" s="95">
        <v>6</v>
      </c>
      <c r="U133" s="95">
        <v>5</v>
      </c>
      <c r="V133" s="94">
        <v>10</v>
      </c>
      <c r="W133" s="94">
        <v>12</v>
      </c>
      <c r="X133" s="94">
        <v>18</v>
      </c>
      <c r="Y133" s="94">
        <v>7</v>
      </c>
      <c r="Z133" s="94">
        <v>12</v>
      </c>
      <c r="AA133" s="94">
        <v>6</v>
      </c>
      <c r="AB133" s="94">
        <v>11</v>
      </c>
      <c r="AC133" s="94">
        <v>7</v>
      </c>
      <c r="AD133" s="94">
        <v>7</v>
      </c>
      <c r="AE133" s="94">
        <v>9</v>
      </c>
      <c r="AF133" s="94">
        <v>8</v>
      </c>
      <c r="AG133" s="94">
        <v>11</v>
      </c>
      <c r="AH133" s="94">
        <v>0</v>
      </c>
      <c r="AI133" s="94">
        <v>0</v>
      </c>
      <c r="AJ133" s="94">
        <v>0</v>
      </c>
      <c r="AK133" s="94">
        <v>0</v>
      </c>
      <c r="AL133" s="94">
        <v>0</v>
      </c>
      <c r="AM133" s="94">
        <v>0</v>
      </c>
      <c r="AN133" s="108" t="s">
        <v>21</v>
      </c>
      <c r="AO133" s="108"/>
      <c r="AP133" s="108"/>
      <c r="AQ133" s="108"/>
      <c r="AR133" s="108"/>
      <c r="AS133" s="108"/>
    </row>
    <row r="134" spans="1:54" s="52" customFormat="1" ht="12.75" x14ac:dyDescent="0.2">
      <c r="A134" s="52" t="s">
        <v>268</v>
      </c>
      <c r="B134" s="52" t="s">
        <v>377</v>
      </c>
      <c r="C134" s="129"/>
      <c r="D134" s="56"/>
      <c r="E134" s="88"/>
      <c r="F134" s="93" t="s">
        <v>160</v>
      </c>
      <c r="G134" s="95">
        <v>21</v>
      </c>
      <c r="H134" s="95">
        <v>10</v>
      </c>
      <c r="I134" s="95">
        <v>4</v>
      </c>
      <c r="J134" s="95">
        <v>5</v>
      </c>
      <c r="K134" s="95">
        <v>3</v>
      </c>
      <c r="L134" s="95">
        <v>2</v>
      </c>
      <c r="M134" s="95">
        <v>1</v>
      </c>
      <c r="N134" s="95">
        <v>1</v>
      </c>
      <c r="O134" s="95">
        <v>0</v>
      </c>
      <c r="P134" s="95">
        <v>2</v>
      </c>
      <c r="Q134" s="95">
        <v>0</v>
      </c>
      <c r="R134" s="95">
        <v>1</v>
      </c>
      <c r="S134" s="95">
        <v>0</v>
      </c>
      <c r="T134" s="95">
        <v>2</v>
      </c>
      <c r="U134" s="95">
        <v>2</v>
      </c>
      <c r="V134" s="94">
        <v>0</v>
      </c>
      <c r="W134" s="94">
        <v>1</v>
      </c>
      <c r="X134" s="94">
        <v>3</v>
      </c>
      <c r="Y134" s="94">
        <v>2</v>
      </c>
      <c r="Z134" s="94">
        <v>2</v>
      </c>
      <c r="AA134" s="94">
        <v>4</v>
      </c>
      <c r="AB134" s="94">
        <v>4</v>
      </c>
      <c r="AC134" s="94">
        <v>0</v>
      </c>
      <c r="AD134" s="94">
        <v>4</v>
      </c>
      <c r="AE134" s="94">
        <v>1</v>
      </c>
      <c r="AF134" s="94">
        <v>1</v>
      </c>
      <c r="AG134" s="94">
        <v>5</v>
      </c>
      <c r="AH134" s="94">
        <v>0</v>
      </c>
      <c r="AI134" s="94">
        <v>0</v>
      </c>
      <c r="AJ134" s="94">
        <v>0</v>
      </c>
      <c r="AK134" s="94">
        <v>0</v>
      </c>
      <c r="AL134" s="94">
        <v>0</v>
      </c>
      <c r="AM134" s="94">
        <v>0</v>
      </c>
      <c r="AN134" s="108" t="s">
        <v>21</v>
      </c>
      <c r="AO134" s="108"/>
      <c r="AP134" s="108"/>
      <c r="AQ134" s="108"/>
      <c r="AR134" s="108"/>
      <c r="AS134" s="108"/>
    </row>
    <row r="135" spans="1:54" s="52" customFormat="1" ht="12.75" x14ac:dyDescent="0.2">
      <c r="A135" s="52" t="s">
        <v>268</v>
      </c>
      <c r="B135" s="52" t="s">
        <v>377</v>
      </c>
      <c r="C135" s="129"/>
      <c r="D135" s="56"/>
      <c r="E135" s="88"/>
      <c r="F135" s="93" t="s">
        <v>476</v>
      </c>
      <c r="G135" s="95">
        <v>0</v>
      </c>
      <c r="H135" s="95">
        <v>3</v>
      </c>
      <c r="I135" s="95">
        <v>3</v>
      </c>
      <c r="J135" s="95">
        <v>5</v>
      </c>
      <c r="K135" s="95">
        <v>6</v>
      </c>
      <c r="L135" s="95">
        <v>4</v>
      </c>
      <c r="M135" s="95">
        <v>6</v>
      </c>
      <c r="N135" s="95">
        <v>5</v>
      </c>
      <c r="O135" s="95">
        <v>10</v>
      </c>
      <c r="P135" s="95">
        <v>5</v>
      </c>
      <c r="Q135" s="95">
        <v>5</v>
      </c>
      <c r="R135" s="95">
        <v>2</v>
      </c>
      <c r="S135" s="95">
        <v>5</v>
      </c>
      <c r="T135" s="95">
        <v>0</v>
      </c>
      <c r="U135" s="95">
        <v>9</v>
      </c>
      <c r="V135" s="94">
        <v>4</v>
      </c>
      <c r="W135" s="94">
        <v>5</v>
      </c>
      <c r="X135" s="94">
        <v>4</v>
      </c>
      <c r="Y135" s="94">
        <v>6</v>
      </c>
      <c r="Z135" s="94">
        <v>0</v>
      </c>
      <c r="AA135" s="94">
        <v>7</v>
      </c>
      <c r="AB135" s="94">
        <v>7</v>
      </c>
      <c r="AC135" s="94">
        <v>4</v>
      </c>
      <c r="AD135" s="94">
        <v>8</v>
      </c>
      <c r="AE135" s="94">
        <v>7</v>
      </c>
      <c r="AF135" s="94">
        <v>6</v>
      </c>
      <c r="AG135" s="94">
        <v>5</v>
      </c>
      <c r="AH135" s="94">
        <v>3</v>
      </c>
      <c r="AI135" s="94">
        <v>6</v>
      </c>
      <c r="AJ135" s="94">
        <v>5</v>
      </c>
      <c r="AK135" s="94">
        <v>5</v>
      </c>
      <c r="AL135" s="94">
        <v>10</v>
      </c>
      <c r="AM135" s="94">
        <v>9</v>
      </c>
      <c r="AN135" s="96">
        <v>8</v>
      </c>
      <c r="AO135" s="96">
        <v>8</v>
      </c>
      <c r="AP135" s="96">
        <v>7</v>
      </c>
      <c r="AQ135" s="96">
        <v>5</v>
      </c>
      <c r="AR135" s="96">
        <v>9</v>
      </c>
      <c r="AS135" s="96">
        <v>9</v>
      </c>
      <c r="AT135" s="96">
        <v>15</v>
      </c>
      <c r="AU135" s="96">
        <v>8</v>
      </c>
      <c r="AV135" s="96">
        <v>6</v>
      </c>
      <c r="AW135" s="96">
        <v>10</v>
      </c>
      <c r="AX135" s="96">
        <v>10</v>
      </c>
      <c r="AY135" s="96">
        <v>6</v>
      </c>
      <c r="AZ135" s="96">
        <v>6</v>
      </c>
      <c r="BA135" s="96">
        <v>6</v>
      </c>
      <c r="BB135" s="96">
        <v>7</v>
      </c>
    </row>
    <row r="136" spans="1:54" s="52" customFormat="1" ht="12.75" x14ac:dyDescent="0.2">
      <c r="A136" s="52" t="s">
        <v>268</v>
      </c>
      <c r="B136" s="52" t="s">
        <v>568</v>
      </c>
      <c r="C136" s="129" t="s">
        <v>436</v>
      </c>
      <c r="D136" s="69" t="s">
        <v>354</v>
      </c>
      <c r="E136" s="64" t="s">
        <v>200</v>
      </c>
      <c r="F136" s="65" t="s">
        <v>21</v>
      </c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AL136" s="52">
        <v>1</v>
      </c>
      <c r="AM136" s="52">
        <v>43</v>
      </c>
      <c r="AN136" s="52">
        <v>45</v>
      </c>
      <c r="AO136" s="52">
        <v>38</v>
      </c>
      <c r="AP136" s="52">
        <v>50</v>
      </c>
      <c r="AQ136" s="52">
        <v>32</v>
      </c>
      <c r="AR136" s="52">
        <v>14</v>
      </c>
      <c r="AS136" s="52">
        <v>14</v>
      </c>
      <c r="AT136" s="52">
        <v>19</v>
      </c>
      <c r="AU136" s="52">
        <v>14</v>
      </c>
      <c r="AV136" s="52">
        <v>11</v>
      </c>
      <c r="AW136" s="52">
        <f t="shared" ref="AW136:AZ136" si="25">SUM(AW137:AW138)</f>
        <v>19</v>
      </c>
      <c r="AX136" s="52">
        <f t="shared" si="25"/>
        <v>13</v>
      </c>
      <c r="AY136" s="52">
        <f t="shared" si="25"/>
        <v>15</v>
      </c>
      <c r="AZ136" s="52">
        <f t="shared" si="25"/>
        <v>27</v>
      </c>
      <c r="BA136" s="52">
        <f t="shared" ref="BA136:BB136" si="26">SUM(BA137:BA138)</f>
        <v>31</v>
      </c>
      <c r="BB136" s="52">
        <f t="shared" si="26"/>
        <v>34</v>
      </c>
    </row>
    <row r="137" spans="1:54" s="52" customFormat="1" ht="12.75" x14ac:dyDescent="0.2">
      <c r="C137" s="129"/>
      <c r="D137" s="69"/>
      <c r="E137" s="102"/>
      <c r="F137" s="109" t="s">
        <v>359</v>
      </c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96"/>
      <c r="AU137" s="96"/>
      <c r="AV137" s="96"/>
      <c r="AW137" s="96">
        <v>19</v>
      </c>
      <c r="AX137" s="96">
        <v>13</v>
      </c>
      <c r="AY137" s="96">
        <v>15</v>
      </c>
      <c r="AZ137" s="96">
        <v>27</v>
      </c>
      <c r="BA137" s="96">
        <v>31</v>
      </c>
      <c r="BB137" s="96">
        <v>34</v>
      </c>
    </row>
    <row r="138" spans="1:54" s="52" customFormat="1" ht="12.75" x14ac:dyDescent="0.2">
      <c r="C138" s="129"/>
      <c r="D138" s="69"/>
      <c r="E138" s="102"/>
      <c r="F138" s="109" t="s">
        <v>137</v>
      </c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96"/>
      <c r="AW138" s="96"/>
      <c r="AX138" s="96"/>
      <c r="AY138" s="96">
        <v>0</v>
      </c>
      <c r="AZ138" s="96">
        <v>0</v>
      </c>
      <c r="BA138" s="96">
        <v>0</v>
      </c>
      <c r="BB138" s="96">
        <v>0</v>
      </c>
    </row>
    <row r="139" spans="1:54" s="52" customFormat="1" ht="12.75" x14ac:dyDescent="0.2">
      <c r="A139" s="52" t="s">
        <v>268</v>
      </c>
      <c r="B139" s="52" t="s">
        <v>569</v>
      </c>
      <c r="C139" s="129"/>
      <c r="D139" s="70" t="s">
        <v>157</v>
      </c>
      <c r="E139" s="52" t="s">
        <v>158</v>
      </c>
      <c r="F139" s="65" t="s">
        <v>21</v>
      </c>
      <c r="AI139" s="52">
        <v>3</v>
      </c>
      <c r="AJ139" s="52">
        <v>15</v>
      </c>
      <c r="AK139" s="52">
        <v>24</v>
      </c>
      <c r="AL139" s="52">
        <v>17</v>
      </c>
      <c r="AM139" s="52">
        <v>10</v>
      </c>
      <c r="AN139" s="52">
        <v>9</v>
      </c>
      <c r="AO139" s="52">
        <v>18</v>
      </c>
      <c r="AP139" s="52">
        <v>16</v>
      </c>
      <c r="AQ139" s="52">
        <v>12</v>
      </c>
      <c r="AR139" s="52">
        <v>7</v>
      </c>
      <c r="AS139" s="52">
        <v>4</v>
      </c>
      <c r="AT139" s="52">
        <v>4</v>
      </c>
      <c r="AU139" s="52">
        <v>4</v>
      </c>
      <c r="AV139" s="52">
        <v>2</v>
      </c>
      <c r="AW139" s="52">
        <v>3</v>
      </c>
      <c r="AX139" s="52">
        <v>1</v>
      </c>
    </row>
    <row r="140" spans="1:54" s="52" customFormat="1" ht="12.75" x14ac:dyDescent="0.2">
      <c r="A140" s="52" t="s">
        <v>268</v>
      </c>
      <c r="B140" s="52" t="s">
        <v>567</v>
      </c>
      <c r="C140" s="129"/>
      <c r="D140" s="70" t="s">
        <v>152</v>
      </c>
      <c r="E140" s="52" t="s">
        <v>153</v>
      </c>
      <c r="F140" s="65" t="s">
        <v>21</v>
      </c>
      <c r="AJ140" s="52">
        <v>6</v>
      </c>
      <c r="AK140" s="52">
        <v>7</v>
      </c>
      <c r="AL140" s="52">
        <v>5</v>
      </c>
      <c r="AM140" s="52">
        <v>35</v>
      </c>
      <c r="AN140" s="52">
        <v>22</v>
      </c>
      <c r="AO140" s="52">
        <v>20</v>
      </c>
      <c r="AP140" s="52">
        <v>20</v>
      </c>
      <c r="AQ140" s="52">
        <v>13</v>
      </c>
      <c r="AR140" s="52">
        <v>1</v>
      </c>
      <c r="AS140" s="52">
        <v>0</v>
      </c>
      <c r="AT140" s="52">
        <v>0</v>
      </c>
      <c r="AU140" s="52">
        <v>0</v>
      </c>
      <c r="AV140" s="52">
        <v>0</v>
      </c>
      <c r="AW140" s="52">
        <v>0</v>
      </c>
      <c r="AX140" s="52">
        <v>0</v>
      </c>
      <c r="AY140" s="52">
        <v>10</v>
      </c>
      <c r="AZ140" s="52">
        <v>13</v>
      </c>
      <c r="BA140" s="52">
        <v>10</v>
      </c>
      <c r="BB140" s="52">
        <v>7</v>
      </c>
    </row>
    <row r="141" spans="1:54" s="52" customFormat="1" ht="12.75" x14ac:dyDescent="0.2">
      <c r="A141" s="52" t="s">
        <v>268</v>
      </c>
      <c r="B141" s="52" t="s">
        <v>570</v>
      </c>
      <c r="C141" s="129"/>
      <c r="D141" s="69" t="s">
        <v>142</v>
      </c>
      <c r="E141" s="64" t="s">
        <v>137</v>
      </c>
      <c r="F141" s="65" t="s">
        <v>21</v>
      </c>
      <c r="G141" s="64">
        <v>53</v>
      </c>
      <c r="H141" s="64">
        <v>25</v>
      </c>
      <c r="I141" s="64">
        <v>31</v>
      </c>
      <c r="J141" s="64">
        <v>24</v>
      </c>
      <c r="K141" s="64">
        <v>33</v>
      </c>
      <c r="L141" s="64">
        <v>23</v>
      </c>
      <c r="M141" s="64">
        <v>24</v>
      </c>
      <c r="N141" s="64">
        <v>19</v>
      </c>
      <c r="O141" s="64">
        <v>12</v>
      </c>
      <c r="P141" s="64">
        <v>21</v>
      </c>
      <c r="Q141" s="64">
        <v>15</v>
      </c>
      <c r="R141" s="64">
        <v>13</v>
      </c>
      <c r="S141" s="64">
        <v>18</v>
      </c>
      <c r="T141" s="64">
        <v>17</v>
      </c>
      <c r="U141" s="64">
        <v>17</v>
      </c>
      <c r="V141" s="52">
        <v>19</v>
      </c>
      <c r="W141" s="52">
        <v>19</v>
      </c>
      <c r="X141" s="52">
        <v>18</v>
      </c>
      <c r="Y141" s="52">
        <v>10</v>
      </c>
      <c r="Z141" s="52">
        <v>9</v>
      </c>
      <c r="AA141" s="52">
        <v>10</v>
      </c>
      <c r="AB141" s="52">
        <v>12</v>
      </c>
      <c r="AC141" s="52">
        <v>10</v>
      </c>
      <c r="AD141" s="52">
        <v>9</v>
      </c>
      <c r="AE141" s="52">
        <v>12</v>
      </c>
      <c r="AF141" s="52">
        <v>17</v>
      </c>
      <c r="AG141" s="52">
        <v>6</v>
      </c>
      <c r="AH141" s="52">
        <v>11</v>
      </c>
      <c r="AI141" s="52">
        <v>19</v>
      </c>
      <c r="AJ141" s="52">
        <v>20</v>
      </c>
      <c r="AK141" s="52">
        <v>20</v>
      </c>
      <c r="AL141" s="52">
        <v>17</v>
      </c>
      <c r="AM141" s="52">
        <v>15</v>
      </c>
      <c r="AN141" s="52">
        <v>14</v>
      </c>
      <c r="AO141" s="52">
        <v>7</v>
      </c>
      <c r="AP141" s="52">
        <v>17</v>
      </c>
      <c r="AQ141" s="52">
        <v>13</v>
      </c>
      <c r="AR141" s="52">
        <v>12</v>
      </c>
      <c r="AS141" s="52">
        <v>10</v>
      </c>
      <c r="AT141" s="52">
        <v>9</v>
      </c>
      <c r="AU141" s="52">
        <v>7</v>
      </c>
      <c r="AV141" s="52">
        <v>6</v>
      </c>
      <c r="AW141" s="52">
        <v>5</v>
      </c>
      <c r="AX141" s="52">
        <v>8</v>
      </c>
      <c r="AY141" s="52">
        <v>5</v>
      </c>
      <c r="AZ141" s="52">
        <v>3</v>
      </c>
      <c r="BA141" s="52">
        <v>0</v>
      </c>
      <c r="BB141" s="52">
        <v>0</v>
      </c>
    </row>
    <row r="142" spans="1:54" s="28" customFormat="1" ht="15" x14ac:dyDescent="0.25">
      <c r="A142" s="28" t="s">
        <v>278</v>
      </c>
      <c r="B142" s="28" t="s">
        <v>21</v>
      </c>
      <c r="C142" s="32" t="s">
        <v>166</v>
      </c>
      <c r="D142" s="30"/>
      <c r="E142" s="30"/>
      <c r="F142" s="38" t="s">
        <v>21</v>
      </c>
      <c r="G142" s="32">
        <v>0</v>
      </c>
      <c r="H142" s="32">
        <v>0</v>
      </c>
      <c r="I142" s="32">
        <v>0</v>
      </c>
      <c r="J142" s="32">
        <v>1</v>
      </c>
      <c r="K142" s="32">
        <v>5</v>
      </c>
      <c r="L142" s="32">
        <v>6</v>
      </c>
      <c r="M142" s="32">
        <v>5</v>
      </c>
      <c r="N142" s="32">
        <v>12</v>
      </c>
      <c r="O142" s="32">
        <v>9</v>
      </c>
      <c r="P142" s="32">
        <v>17</v>
      </c>
      <c r="Q142" s="32">
        <v>11</v>
      </c>
      <c r="R142" s="32">
        <v>16</v>
      </c>
      <c r="S142" s="32">
        <v>18</v>
      </c>
      <c r="T142" s="32">
        <v>18</v>
      </c>
      <c r="U142" s="32">
        <v>33</v>
      </c>
      <c r="V142" s="32">
        <v>37</v>
      </c>
      <c r="W142" s="32">
        <v>43</v>
      </c>
      <c r="X142" s="32">
        <v>45</v>
      </c>
      <c r="Y142" s="32">
        <v>37</v>
      </c>
      <c r="Z142" s="32">
        <v>45</v>
      </c>
      <c r="AA142" s="32">
        <v>44</v>
      </c>
      <c r="AB142" s="32">
        <v>49</v>
      </c>
      <c r="AC142" s="32">
        <v>62</v>
      </c>
      <c r="AD142" s="32">
        <v>91</v>
      </c>
      <c r="AE142" s="32">
        <v>70</v>
      </c>
      <c r="AF142" s="32">
        <v>103</v>
      </c>
      <c r="AG142" s="32">
        <v>100</v>
      </c>
      <c r="AH142" s="32">
        <v>92</v>
      </c>
      <c r="AI142" s="32">
        <v>102</v>
      </c>
      <c r="AJ142" s="32">
        <v>71</v>
      </c>
      <c r="AK142" s="32">
        <v>107</v>
      </c>
      <c r="AL142" s="32">
        <v>79</v>
      </c>
      <c r="AM142" s="32">
        <v>70</v>
      </c>
      <c r="AN142" s="32">
        <v>95</v>
      </c>
      <c r="AO142" s="32">
        <v>72</v>
      </c>
      <c r="AP142" s="32">
        <v>83</v>
      </c>
      <c r="AQ142" s="32">
        <v>78</v>
      </c>
      <c r="AR142" s="32">
        <v>89</v>
      </c>
      <c r="AS142" s="32">
        <v>122</v>
      </c>
      <c r="AT142" s="32">
        <v>86</v>
      </c>
      <c r="AU142" s="32">
        <v>64</v>
      </c>
      <c r="AV142" s="32">
        <v>95</v>
      </c>
      <c r="AW142" s="32">
        <v>60</v>
      </c>
      <c r="AX142" s="32">
        <f>SUM(AX143,AX149,AX151:AX153)</f>
        <v>76</v>
      </c>
      <c r="AY142" s="32">
        <f>SUM(AY143,AY149,AY151:AY153)</f>
        <v>69</v>
      </c>
      <c r="AZ142" s="32">
        <f>SUM(AZ143,AZ149,AZ151:AZ153)</f>
        <v>122</v>
      </c>
      <c r="BA142" s="32">
        <f>SUM(BA143,BA149,BA151:BA153)</f>
        <v>168</v>
      </c>
      <c r="BB142" s="32">
        <f>SUM(BB143,BB149,BB151:BB153)</f>
        <v>164</v>
      </c>
    </row>
    <row r="143" spans="1:54" s="52" customFormat="1" ht="12.75" x14ac:dyDescent="0.2">
      <c r="A143" s="52" t="s">
        <v>278</v>
      </c>
      <c r="B143" s="52" t="s">
        <v>316</v>
      </c>
      <c r="C143" s="52" t="s">
        <v>169</v>
      </c>
      <c r="D143" s="69" t="s">
        <v>168</v>
      </c>
      <c r="E143" s="64" t="s">
        <v>169</v>
      </c>
      <c r="F143" s="65" t="s">
        <v>21</v>
      </c>
      <c r="G143" s="64" t="s">
        <v>21</v>
      </c>
      <c r="H143" s="64" t="s">
        <v>21</v>
      </c>
      <c r="L143" s="64">
        <v>2</v>
      </c>
      <c r="M143" s="64">
        <v>1</v>
      </c>
      <c r="N143" s="64">
        <v>4</v>
      </c>
      <c r="O143" s="64">
        <v>5</v>
      </c>
      <c r="P143" s="64">
        <v>6</v>
      </c>
      <c r="Q143" s="64">
        <v>3</v>
      </c>
      <c r="R143" s="64">
        <v>4</v>
      </c>
      <c r="S143" s="64">
        <v>3</v>
      </c>
      <c r="T143" s="64">
        <v>8</v>
      </c>
      <c r="U143" s="64">
        <v>6</v>
      </c>
      <c r="V143" s="52">
        <v>12</v>
      </c>
      <c r="W143" s="52">
        <v>10</v>
      </c>
      <c r="X143" s="52">
        <v>11</v>
      </c>
      <c r="Y143" s="52">
        <v>11</v>
      </c>
      <c r="Z143" s="52">
        <v>8</v>
      </c>
      <c r="AA143" s="52">
        <v>10</v>
      </c>
      <c r="AB143" s="52">
        <v>6</v>
      </c>
      <c r="AC143" s="52">
        <v>8</v>
      </c>
      <c r="AD143" s="52">
        <v>13</v>
      </c>
      <c r="AE143" s="52">
        <v>11</v>
      </c>
      <c r="AF143" s="52">
        <v>14</v>
      </c>
      <c r="AG143" s="52">
        <v>12</v>
      </c>
      <c r="AH143" s="52">
        <v>17</v>
      </c>
      <c r="AI143" s="52">
        <v>19</v>
      </c>
      <c r="AJ143" s="52">
        <v>10</v>
      </c>
      <c r="AK143" s="52">
        <v>15</v>
      </c>
      <c r="AL143" s="52">
        <v>11</v>
      </c>
      <c r="AM143" s="52">
        <v>9</v>
      </c>
      <c r="AN143" s="52">
        <v>17</v>
      </c>
      <c r="AO143" s="52">
        <v>18</v>
      </c>
      <c r="AP143" s="52">
        <v>10</v>
      </c>
      <c r="AQ143" s="52">
        <v>13</v>
      </c>
      <c r="AR143" s="52">
        <v>14</v>
      </c>
      <c r="AS143" s="52">
        <v>10</v>
      </c>
      <c r="AT143" s="52">
        <v>26</v>
      </c>
      <c r="AU143" s="52">
        <v>8</v>
      </c>
      <c r="AV143" s="52">
        <v>19</v>
      </c>
      <c r="AW143" s="52">
        <f t="shared" ref="AW143:AZ143" si="27">SUM(AW144:AW148)</f>
        <v>16</v>
      </c>
      <c r="AX143" s="52">
        <f t="shared" si="27"/>
        <v>21</v>
      </c>
      <c r="AY143" s="52">
        <f t="shared" si="27"/>
        <v>8</v>
      </c>
      <c r="AZ143" s="52">
        <f t="shared" si="27"/>
        <v>25</v>
      </c>
      <c r="BA143" s="52">
        <f t="shared" ref="BA143:BB143" si="28">SUM(BA144:BA148)</f>
        <v>27</v>
      </c>
      <c r="BB143" s="52">
        <f t="shared" si="28"/>
        <v>37</v>
      </c>
    </row>
    <row r="144" spans="1:54" s="52" customFormat="1" ht="12.75" x14ac:dyDescent="0.2">
      <c r="A144" s="52" t="s">
        <v>278</v>
      </c>
      <c r="B144" s="52" t="s">
        <v>545</v>
      </c>
      <c r="D144" s="69"/>
      <c r="E144" s="96"/>
      <c r="F144" s="93" t="s">
        <v>359</v>
      </c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6"/>
      <c r="AP144" s="96"/>
      <c r="AQ144" s="96"/>
      <c r="AR144" s="96">
        <v>4</v>
      </c>
      <c r="AS144" s="96">
        <v>0</v>
      </c>
      <c r="AT144" s="96">
        <v>0</v>
      </c>
      <c r="AU144" s="96">
        <v>0</v>
      </c>
      <c r="AV144" s="96">
        <v>0</v>
      </c>
      <c r="AW144" s="96">
        <v>0</v>
      </c>
      <c r="AX144" s="96">
        <v>0</v>
      </c>
      <c r="AY144" s="96">
        <v>0</v>
      </c>
      <c r="AZ144" s="96">
        <v>0</v>
      </c>
      <c r="BA144" s="96">
        <v>0</v>
      </c>
      <c r="BB144" s="96">
        <v>0</v>
      </c>
    </row>
    <row r="145" spans="1:54" s="52" customFormat="1" ht="12.75" x14ac:dyDescent="0.2">
      <c r="A145" s="52" t="s">
        <v>278</v>
      </c>
      <c r="B145" s="52" t="s">
        <v>399</v>
      </c>
      <c r="D145" s="69"/>
      <c r="E145" s="96"/>
      <c r="F145" s="93" t="s">
        <v>396</v>
      </c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6"/>
      <c r="AP145" s="96"/>
      <c r="AQ145" s="96"/>
      <c r="AR145" s="96">
        <v>3</v>
      </c>
      <c r="AS145" s="96">
        <v>1</v>
      </c>
      <c r="AT145" s="96">
        <v>4</v>
      </c>
      <c r="AU145" s="96">
        <v>1</v>
      </c>
      <c r="AV145" s="96">
        <v>3</v>
      </c>
      <c r="AW145" s="96">
        <v>3</v>
      </c>
      <c r="AX145" s="96">
        <v>4</v>
      </c>
      <c r="AY145" s="96">
        <v>1</v>
      </c>
      <c r="AZ145" s="96">
        <v>3</v>
      </c>
      <c r="BA145" s="96">
        <v>6</v>
      </c>
      <c r="BB145" s="96">
        <v>4</v>
      </c>
    </row>
    <row r="146" spans="1:54" s="52" customFormat="1" ht="12.75" x14ac:dyDescent="0.2">
      <c r="A146" s="52" t="s">
        <v>278</v>
      </c>
      <c r="B146" s="52" t="s">
        <v>399</v>
      </c>
      <c r="D146" s="69"/>
      <c r="E146" s="96"/>
      <c r="F146" s="93" t="s">
        <v>419</v>
      </c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6"/>
      <c r="AP146" s="96"/>
      <c r="AQ146" s="96"/>
      <c r="AR146" s="96"/>
      <c r="AS146" s="96">
        <v>2</v>
      </c>
      <c r="AT146" s="96">
        <v>3</v>
      </c>
      <c r="AU146" s="96">
        <v>2</v>
      </c>
      <c r="AV146" s="96">
        <v>5</v>
      </c>
      <c r="AW146" s="96">
        <v>3</v>
      </c>
      <c r="AX146" s="96">
        <v>2</v>
      </c>
      <c r="AY146" s="96">
        <v>1</v>
      </c>
      <c r="AZ146" s="96">
        <v>6</v>
      </c>
      <c r="BA146" s="96">
        <v>4</v>
      </c>
      <c r="BB146" s="96">
        <v>5</v>
      </c>
    </row>
    <row r="147" spans="1:54" s="52" customFormat="1" ht="12.75" x14ac:dyDescent="0.2">
      <c r="A147" s="52" t="s">
        <v>278</v>
      </c>
      <c r="B147" s="52" t="s">
        <v>399</v>
      </c>
      <c r="D147" s="69"/>
      <c r="E147" s="96"/>
      <c r="F147" s="93" t="s">
        <v>397</v>
      </c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6"/>
      <c r="AP147" s="96"/>
      <c r="AQ147" s="96"/>
      <c r="AR147" s="96">
        <v>3</v>
      </c>
      <c r="AS147" s="96">
        <v>3</v>
      </c>
      <c r="AT147" s="96">
        <v>11</v>
      </c>
      <c r="AU147" s="96">
        <v>4</v>
      </c>
      <c r="AV147" s="96">
        <v>8</v>
      </c>
      <c r="AW147" s="96">
        <v>6</v>
      </c>
      <c r="AX147" s="96">
        <v>8</v>
      </c>
      <c r="AY147" s="96">
        <v>4</v>
      </c>
      <c r="AZ147" s="96">
        <v>12</v>
      </c>
      <c r="BA147" s="96">
        <v>10</v>
      </c>
      <c r="BB147" s="96">
        <v>13</v>
      </c>
    </row>
    <row r="148" spans="1:54" s="52" customFormat="1" ht="12.75" x14ac:dyDescent="0.2">
      <c r="A148" s="52" t="s">
        <v>278</v>
      </c>
      <c r="B148" s="52" t="s">
        <v>399</v>
      </c>
      <c r="D148" s="69"/>
      <c r="E148" s="96"/>
      <c r="F148" s="93" t="s">
        <v>398</v>
      </c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6"/>
      <c r="AP148" s="96"/>
      <c r="AQ148" s="96"/>
      <c r="AR148" s="96">
        <v>4</v>
      </c>
      <c r="AS148" s="96">
        <v>4</v>
      </c>
      <c r="AT148" s="96">
        <v>8</v>
      </c>
      <c r="AU148" s="96">
        <v>1</v>
      </c>
      <c r="AV148" s="96">
        <v>3</v>
      </c>
      <c r="AW148" s="96">
        <v>4</v>
      </c>
      <c r="AX148" s="96">
        <v>7</v>
      </c>
      <c r="AY148" s="96">
        <v>2</v>
      </c>
      <c r="AZ148" s="96">
        <v>4</v>
      </c>
      <c r="BA148" s="96">
        <v>7</v>
      </c>
      <c r="BB148" s="96">
        <v>15</v>
      </c>
    </row>
    <row r="149" spans="1:54" s="52" customFormat="1" ht="12.75" x14ac:dyDescent="0.2">
      <c r="A149" s="52" t="s">
        <v>278</v>
      </c>
      <c r="B149" s="52" t="s">
        <v>317</v>
      </c>
      <c r="C149" s="52" t="s">
        <v>167</v>
      </c>
      <c r="D149" s="70" t="s">
        <v>183</v>
      </c>
      <c r="E149" s="52" t="s">
        <v>167</v>
      </c>
      <c r="F149" s="65" t="s">
        <v>21</v>
      </c>
      <c r="Y149" s="52" t="s">
        <v>21</v>
      </c>
      <c r="Z149" s="52" t="s">
        <v>21</v>
      </c>
      <c r="AA149" s="52" t="s">
        <v>21</v>
      </c>
      <c r="AB149" s="52" t="s">
        <v>21</v>
      </c>
      <c r="AC149" s="52" t="s">
        <v>21</v>
      </c>
      <c r="AD149" s="52" t="s">
        <v>21</v>
      </c>
      <c r="AE149" s="52">
        <v>0</v>
      </c>
      <c r="AF149" s="52">
        <v>0</v>
      </c>
      <c r="AG149" s="52">
        <v>3</v>
      </c>
      <c r="AH149" s="52">
        <v>2</v>
      </c>
      <c r="AI149" s="52">
        <v>25</v>
      </c>
      <c r="AJ149" s="52">
        <v>22</v>
      </c>
      <c r="AK149" s="52">
        <v>17</v>
      </c>
      <c r="AL149" s="52">
        <v>14</v>
      </c>
      <c r="AM149" s="52">
        <v>16</v>
      </c>
      <c r="AN149" s="52">
        <v>19</v>
      </c>
      <c r="AO149" s="52">
        <v>6</v>
      </c>
      <c r="AP149" s="52">
        <v>17</v>
      </c>
      <c r="AQ149" s="52">
        <v>12</v>
      </c>
      <c r="AR149" s="52">
        <v>12</v>
      </c>
      <c r="AS149" s="52">
        <v>9</v>
      </c>
      <c r="AT149" s="52">
        <v>11</v>
      </c>
      <c r="AU149" s="52">
        <v>8</v>
      </c>
      <c r="AV149" s="52">
        <v>7</v>
      </c>
      <c r="AW149" s="52">
        <v>5</v>
      </c>
      <c r="AX149" s="52">
        <v>12</v>
      </c>
      <c r="AY149" s="52">
        <v>28</v>
      </c>
      <c r="AZ149" s="52">
        <v>30</v>
      </c>
      <c r="BA149" s="52">
        <v>22</v>
      </c>
      <c r="BB149" s="52">
        <v>29</v>
      </c>
    </row>
    <row r="150" spans="1:54" s="52" customFormat="1" ht="12.75" x14ac:dyDescent="0.2">
      <c r="A150" s="52" t="s">
        <v>278</v>
      </c>
      <c r="B150" s="52" t="s">
        <v>317</v>
      </c>
      <c r="D150" s="70" t="s">
        <v>181</v>
      </c>
      <c r="E150" s="52" t="s">
        <v>182</v>
      </c>
      <c r="F150" s="65" t="s">
        <v>21</v>
      </c>
      <c r="Y150" s="52">
        <v>1</v>
      </c>
      <c r="Z150" s="52">
        <v>5</v>
      </c>
      <c r="AA150" s="52">
        <v>7</v>
      </c>
      <c r="AB150" s="52">
        <v>19</v>
      </c>
      <c r="AC150" s="52">
        <v>10</v>
      </c>
      <c r="AD150" s="52">
        <v>30</v>
      </c>
      <c r="AE150" s="52">
        <v>21</v>
      </c>
      <c r="AF150" s="52">
        <v>31</v>
      </c>
      <c r="AG150" s="52">
        <v>24</v>
      </c>
      <c r="AH150" s="52">
        <v>12</v>
      </c>
      <c r="AI150" s="52">
        <v>6</v>
      </c>
      <c r="AJ150" s="52">
        <v>3</v>
      </c>
      <c r="AK150" s="52">
        <v>1</v>
      </c>
      <c r="AL150" s="52">
        <v>0</v>
      </c>
      <c r="AM150" s="52">
        <v>1</v>
      </c>
      <c r="AN150" s="52" t="s">
        <v>21</v>
      </c>
    </row>
    <row r="151" spans="1:54" s="52" customFormat="1" ht="12.75" x14ac:dyDescent="0.2">
      <c r="A151" s="52" t="s">
        <v>278</v>
      </c>
      <c r="B151" s="52" t="s">
        <v>318</v>
      </c>
      <c r="C151" s="52" t="s">
        <v>586</v>
      </c>
      <c r="D151" s="69" t="s">
        <v>628</v>
      </c>
      <c r="E151" s="64" t="s">
        <v>711</v>
      </c>
      <c r="F151" s="65"/>
      <c r="G151" s="64" t="s">
        <v>21</v>
      </c>
      <c r="H151" s="64" t="s">
        <v>21</v>
      </c>
      <c r="J151" s="64">
        <v>1</v>
      </c>
      <c r="K151" s="64">
        <v>5</v>
      </c>
      <c r="L151" s="64">
        <v>4</v>
      </c>
      <c r="M151" s="64">
        <v>4</v>
      </c>
      <c r="N151" s="64">
        <v>8</v>
      </c>
      <c r="O151" s="64">
        <v>4</v>
      </c>
      <c r="P151" s="64">
        <v>11</v>
      </c>
      <c r="Q151" s="64">
        <v>8</v>
      </c>
      <c r="R151" s="64">
        <v>12</v>
      </c>
      <c r="S151" s="64">
        <v>15</v>
      </c>
      <c r="T151" s="64">
        <v>10</v>
      </c>
      <c r="U151" s="64">
        <v>27</v>
      </c>
      <c r="V151" s="52">
        <v>25</v>
      </c>
      <c r="W151" s="52">
        <v>33</v>
      </c>
      <c r="X151" s="52">
        <v>34</v>
      </c>
      <c r="Y151" s="52">
        <v>25</v>
      </c>
      <c r="Z151" s="52">
        <v>32</v>
      </c>
      <c r="AA151" s="52">
        <v>27</v>
      </c>
      <c r="AB151" s="52">
        <v>24</v>
      </c>
      <c r="AC151" s="52">
        <v>44</v>
      </c>
      <c r="AD151" s="52">
        <v>45</v>
      </c>
      <c r="AE151" s="52">
        <v>34</v>
      </c>
      <c r="AF151" s="52">
        <v>53</v>
      </c>
      <c r="AG151" s="52">
        <v>53</v>
      </c>
      <c r="AH151" s="52">
        <v>49</v>
      </c>
      <c r="AI151" s="52">
        <v>32</v>
      </c>
      <c r="AJ151" s="52">
        <v>28</v>
      </c>
      <c r="AK151" s="52">
        <v>43</v>
      </c>
      <c r="AL151" s="52">
        <v>43</v>
      </c>
      <c r="AM151" s="52">
        <v>33</v>
      </c>
      <c r="AN151" s="52">
        <v>46</v>
      </c>
      <c r="AO151" s="52">
        <v>38</v>
      </c>
      <c r="AP151" s="52">
        <v>37</v>
      </c>
      <c r="AQ151" s="52">
        <v>29</v>
      </c>
      <c r="AR151" s="52">
        <v>42</v>
      </c>
      <c r="AS151" s="52">
        <v>64</v>
      </c>
      <c r="AT151" s="52">
        <v>21</v>
      </c>
      <c r="AU151" s="52">
        <v>20</v>
      </c>
      <c r="AV151" s="52">
        <v>34</v>
      </c>
      <c r="AW151" s="52">
        <v>20</v>
      </c>
      <c r="AX151" s="52">
        <v>10</v>
      </c>
      <c r="AY151" s="52">
        <v>14</v>
      </c>
      <c r="AZ151" s="52">
        <v>25</v>
      </c>
      <c r="BA151" s="52">
        <v>38</v>
      </c>
      <c r="BB151" s="52">
        <v>22</v>
      </c>
    </row>
    <row r="152" spans="1:54" s="52" customFormat="1" ht="12.75" x14ac:dyDescent="0.2">
      <c r="A152" s="52" t="s">
        <v>278</v>
      </c>
      <c r="B152" s="52" t="s">
        <v>546</v>
      </c>
      <c r="C152" s="129" t="s">
        <v>177</v>
      </c>
      <c r="D152" s="63" t="s">
        <v>176</v>
      </c>
      <c r="E152" s="64" t="s">
        <v>177</v>
      </c>
      <c r="F152" s="65" t="s">
        <v>21</v>
      </c>
      <c r="G152" s="64"/>
      <c r="H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AK152" s="52">
        <v>0</v>
      </c>
      <c r="AL152" s="52">
        <v>0</v>
      </c>
      <c r="AM152" s="52">
        <v>1</v>
      </c>
      <c r="AN152" s="52">
        <v>4</v>
      </c>
      <c r="AO152" s="52">
        <v>0</v>
      </c>
      <c r="AP152" s="52">
        <v>6</v>
      </c>
      <c r="AQ152" s="52">
        <v>10</v>
      </c>
      <c r="AR152" s="52">
        <v>7</v>
      </c>
      <c r="AS152" s="52">
        <v>15</v>
      </c>
      <c r="AT152" s="52">
        <v>10</v>
      </c>
      <c r="AU152" s="52">
        <v>13</v>
      </c>
      <c r="AV152" s="52">
        <v>11</v>
      </c>
      <c r="AW152" s="52">
        <v>15</v>
      </c>
      <c r="AX152" s="52">
        <v>22</v>
      </c>
      <c r="AY152" s="52">
        <v>8</v>
      </c>
      <c r="AZ152" s="52">
        <f>29+3</f>
        <v>32</v>
      </c>
      <c r="BA152" s="52">
        <v>61</v>
      </c>
      <c r="BB152" s="52">
        <v>54</v>
      </c>
    </row>
    <row r="153" spans="1:54" s="52" customFormat="1" ht="12.75" x14ac:dyDescent="0.2">
      <c r="A153" s="52" t="s">
        <v>278</v>
      </c>
      <c r="B153" s="52" t="s">
        <v>547</v>
      </c>
      <c r="C153" s="129" t="s">
        <v>548</v>
      </c>
      <c r="D153" s="63" t="s">
        <v>174</v>
      </c>
      <c r="E153" s="64" t="s">
        <v>175</v>
      </c>
      <c r="F153" s="65" t="s">
        <v>21</v>
      </c>
      <c r="G153" s="64"/>
      <c r="H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AD153" s="52">
        <v>3</v>
      </c>
      <c r="AE153" s="52">
        <v>4</v>
      </c>
      <c r="AF153" s="52">
        <v>5</v>
      </c>
      <c r="AG153" s="52">
        <v>8</v>
      </c>
      <c r="AH153" s="52">
        <v>12</v>
      </c>
      <c r="AI153" s="52">
        <v>20</v>
      </c>
      <c r="AJ153" s="52">
        <v>8</v>
      </c>
      <c r="AK153" s="52">
        <v>31</v>
      </c>
      <c r="AL153" s="52">
        <v>11</v>
      </c>
      <c r="AM153" s="52">
        <v>10</v>
      </c>
      <c r="AN153" s="52">
        <v>9</v>
      </c>
      <c r="AO153" s="52">
        <v>10</v>
      </c>
      <c r="AP153" s="52">
        <v>13</v>
      </c>
      <c r="AQ153" s="52">
        <v>14</v>
      </c>
      <c r="AR153" s="52">
        <v>14</v>
      </c>
      <c r="AS153" s="52">
        <v>24</v>
      </c>
      <c r="AT153" s="52">
        <v>18</v>
      </c>
      <c r="AU153" s="52">
        <v>15</v>
      </c>
      <c r="AV153" s="52">
        <v>24</v>
      </c>
      <c r="AW153" s="52">
        <v>4</v>
      </c>
      <c r="AX153" s="52">
        <v>11</v>
      </c>
      <c r="AY153" s="52">
        <v>11</v>
      </c>
      <c r="AZ153" s="52">
        <f>8+2</f>
        <v>10</v>
      </c>
      <c r="BA153" s="52">
        <v>20</v>
      </c>
      <c r="BB153" s="52">
        <v>22</v>
      </c>
    </row>
    <row r="154" spans="1:54" ht="15" x14ac:dyDescent="0.25">
      <c r="A154" s="28" t="s">
        <v>277</v>
      </c>
      <c r="B154" s="28" t="s">
        <v>21</v>
      </c>
      <c r="C154" s="32" t="s">
        <v>184</v>
      </c>
      <c r="D154" s="30"/>
      <c r="E154" s="30"/>
      <c r="F154" s="38" t="s">
        <v>21</v>
      </c>
      <c r="G154" s="32">
        <v>5</v>
      </c>
      <c r="H154" s="32">
        <v>10</v>
      </c>
      <c r="I154" s="32">
        <v>12</v>
      </c>
      <c r="J154" s="32">
        <v>7</v>
      </c>
      <c r="K154" s="32">
        <v>11</v>
      </c>
      <c r="L154" s="32">
        <v>4</v>
      </c>
      <c r="M154" s="32">
        <v>5</v>
      </c>
      <c r="N154" s="32">
        <v>17</v>
      </c>
      <c r="O154" s="32">
        <v>17</v>
      </c>
      <c r="P154" s="32">
        <v>38</v>
      </c>
      <c r="Q154" s="32">
        <v>20</v>
      </c>
      <c r="R154" s="32">
        <v>29</v>
      </c>
      <c r="S154" s="32">
        <v>39</v>
      </c>
      <c r="T154" s="32">
        <v>55</v>
      </c>
      <c r="U154" s="32">
        <v>36</v>
      </c>
      <c r="V154" s="32">
        <v>41</v>
      </c>
      <c r="W154" s="32">
        <v>31</v>
      </c>
      <c r="X154" s="32">
        <v>48</v>
      </c>
      <c r="Y154" s="32">
        <v>47</v>
      </c>
      <c r="Z154" s="32">
        <v>35</v>
      </c>
      <c r="AA154" s="32">
        <v>48</v>
      </c>
      <c r="AB154" s="32">
        <v>35</v>
      </c>
      <c r="AC154" s="32">
        <v>48</v>
      </c>
      <c r="AD154" s="32">
        <v>78</v>
      </c>
      <c r="AE154" s="32">
        <v>38</v>
      </c>
      <c r="AF154" s="32">
        <v>31</v>
      </c>
      <c r="AG154" s="32">
        <v>43</v>
      </c>
      <c r="AH154" s="32">
        <v>33</v>
      </c>
      <c r="AI154" s="32">
        <v>42</v>
      </c>
      <c r="AJ154" s="32">
        <v>59</v>
      </c>
      <c r="AK154" s="32">
        <v>61</v>
      </c>
      <c r="AL154" s="32">
        <v>55</v>
      </c>
      <c r="AM154" s="32">
        <v>42</v>
      </c>
      <c r="AN154" s="32">
        <v>54</v>
      </c>
      <c r="AO154" s="32">
        <v>49</v>
      </c>
      <c r="AP154" s="32">
        <v>58</v>
      </c>
      <c r="AQ154" s="32">
        <v>59</v>
      </c>
      <c r="AR154" s="32">
        <v>64</v>
      </c>
      <c r="AS154" s="32">
        <v>62</v>
      </c>
      <c r="AT154" s="32">
        <v>70</v>
      </c>
      <c r="AU154" s="32">
        <v>39</v>
      </c>
      <c r="AV154" s="32">
        <v>19</v>
      </c>
      <c r="AW154" s="32">
        <v>25</v>
      </c>
      <c r="AX154" s="32">
        <f>SUM(AX155:AX157)</f>
        <v>36</v>
      </c>
      <c r="AY154" s="32">
        <f>SUM(AY155:AY157)</f>
        <v>47</v>
      </c>
      <c r="AZ154" s="32">
        <f>SUM(AZ155:AZ157)</f>
        <v>44</v>
      </c>
      <c r="BA154" s="32">
        <f>SUM(BA155:BA157)</f>
        <v>37</v>
      </c>
      <c r="BB154" s="32">
        <f>SUM(BB155:BB157)</f>
        <v>34</v>
      </c>
    </row>
    <row r="155" spans="1:54" s="52" customFormat="1" ht="12.75" x14ac:dyDescent="0.2">
      <c r="A155" s="52" t="s">
        <v>277</v>
      </c>
      <c r="B155" s="52" t="s">
        <v>561</v>
      </c>
      <c r="C155" s="132"/>
      <c r="D155" s="52">
        <v>51.380499999999998</v>
      </c>
      <c r="E155" s="52" t="s">
        <v>465</v>
      </c>
      <c r="AU155" s="52">
        <v>20</v>
      </c>
      <c r="AV155" s="52">
        <v>0</v>
      </c>
    </row>
    <row r="156" spans="1:54" s="52" customFormat="1" ht="12.75" x14ac:dyDescent="0.2">
      <c r="A156" s="52" t="s">
        <v>277</v>
      </c>
      <c r="B156" s="52" t="s">
        <v>549</v>
      </c>
      <c r="D156" s="52">
        <v>51.380200000000002</v>
      </c>
      <c r="E156" s="52" t="s">
        <v>466</v>
      </c>
      <c r="AU156" s="52">
        <v>9</v>
      </c>
      <c r="AV156" s="52">
        <v>4</v>
      </c>
      <c r="AW156" s="52">
        <v>11</v>
      </c>
      <c r="AX156" s="52">
        <v>17</v>
      </c>
      <c r="AY156" s="52">
        <v>17</v>
      </c>
      <c r="AZ156" s="52">
        <v>22</v>
      </c>
      <c r="BA156" s="52">
        <v>16</v>
      </c>
      <c r="BB156" s="52">
        <v>14</v>
      </c>
    </row>
    <row r="157" spans="1:54" s="52" customFormat="1" ht="12.75" x14ac:dyDescent="0.2">
      <c r="A157" s="52" t="s">
        <v>277</v>
      </c>
      <c r="B157" s="52" t="s">
        <v>550</v>
      </c>
      <c r="C157" s="132"/>
      <c r="D157" s="52">
        <v>51.320300000000003</v>
      </c>
      <c r="E157" s="52" t="s">
        <v>705</v>
      </c>
      <c r="AU157" s="52">
        <v>10</v>
      </c>
      <c r="AV157" s="52">
        <v>15</v>
      </c>
      <c r="AW157" s="52">
        <v>14</v>
      </c>
      <c r="AX157" s="52">
        <v>19</v>
      </c>
      <c r="AY157" s="52">
        <v>30</v>
      </c>
      <c r="AZ157" s="52">
        <v>22</v>
      </c>
      <c r="BA157" s="52">
        <v>21</v>
      </c>
      <c r="BB157" s="52">
        <v>20</v>
      </c>
    </row>
    <row r="158" spans="1:54" s="52" customFormat="1" ht="12.75" x14ac:dyDescent="0.2">
      <c r="A158" s="52" t="s">
        <v>277</v>
      </c>
      <c r="B158" s="52" t="s">
        <v>378</v>
      </c>
      <c r="C158" s="132"/>
      <c r="D158" s="63" t="s">
        <v>185</v>
      </c>
      <c r="E158" s="64" t="s">
        <v>490</v>
      </c>
      <c r="F158" s="65" t="s">
        <v>21</v>
      </c>
      <c r="G158" s="64">
        <v>5</v>
      </c>
      <c r="H158" s="64">
        <v>10</v>
      </c>
      <c r="I158" s="64">
        <v>12</v>
      </c>
      <c r="J158" s="64">
        <v>7</v>
      </c>
      <c r="K158" s="64">
        <v>11</v>
      </c>
      <c r="L158" s="64">
        <v>4</v>
      </c>
      <c r="M158" s="64">
        <v>5</v>
      </c>
      <c r="N158" s="64">
        <v>17</v>
      </c>
      <c r="O158" s="64">
        <v>17</v>
      </c>
      <c r="P158" s="64">
        <v>38</v>
      </c>
      <c r="Q158" s="64">
        <v>20</v>
      </c>
      <c r="R158" s="64">
        <v>29</v>
      </c>
      <c r="S158" s="64">
        <v>39</v>
      </c>
      <c r="T158" s="64">
        <v>55</v>
      </c>
      <c r="U158" s="64">
        <v>36</v>
      </c>
      <c r="V158" s="64">
        <v>41</v>
      </c>
      <c r="W158" s="64">
        <v>31</v>
      </c>
      <c r="X158" s="64">
        <v>48</v>
      </c>
      <c r="Y158" s="64">
        <v>47</v>
      </c>
      <c r="Z158" s="64">
        <v>35</v>
      </c>
      <c r="AA158" s="64">
        <v>48</v>
      </c>
      <c r="AB158" s="64">
        <v>35</v>
      </c>
      <c r="AC158" s="64">
        <v>48</v>
      </c>
      <c r="AD158" s="64">
        <v>78</v>
      </c>
      <c r="AE158" s="64">
        <v>38</v>
      </c>
      <c r="AF158" s="64">
        <v>31</v>
      </c>
      <c r="AG158" s="64">
        <v>43</v>
      </c>
      <c r="AH158" s="64">
        <v>33</v>
      </c>
      <c r="AI158" s="64">
        <v>42</v>
      </c>
      <c r="AJ158" s="64">
        <v>59</v>
      </c>
      <c r="AK158" s="64">
        <v>61</v>
      </c>
      <c r="AL158" s="64">
        <v>55</v>
      </c>
      <c r="AM158" s="64">
        <v>42</v>
      </c>
      <c r="AN158" s="64">
        <v>54</v>
      </c>
      <c r="AO158" s="64">
        <v>49</v>
      </c>
      <c r="AP158" s="64">
        <v>58</v>
      </c>
      <c r="AQ158" s="64">
        <v>59</v>
      </c>
      <c r="AR158" s="64">
        <v>64</v>
      </c>
      <c r="AS158" s="52">
        <v>62</v>
      </c>
      <c r="AT158" s="52">
        <v>70</v>
      </c>
    </row>
    <row r="159" spans="1:54" s="52" customFormat="1" ht="12.75" x14ac:dyDescent="0.2">
      <c r="A159" s="52" t="s">
        <v>277</v>
      </c>
      <c r="B159" s="52" t="s">
        <v>372</v>
      </c>
      <c r="C159" s="132"/>
      <c r="E159" s="113"/>
      <c r="F159" s="109" t="s">
        <v>491</v>
      </c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102"/>
      <c r="R159" s="102"/>
      <c r="S159" s="102"/>
      <c r="T159" s="102"/>
      <c r="U159" s="102"/>
      <c r="V159" s="96"/>
      <c r="W159" s="96"/>
      <c r="X159" s="96"/>
      <c r="Y159" s="96"/>
      <c r="Z159" s="96"/>
      <c r="AA159" s="96">
        <v>16</v>
      </c>
      <c r="AB159" s="96">
        <v>5</v>
      </c>
      <c r="AC159" s="96">
        <v>16</v>
      </c>
      <c r="AD159" s="96">
        <v>44</v>
      </c>
      <c r="AE159" s="96">
        <v>8</v>
      </c>
      <c r="AF159" s="96">
        <v>11</v>
      </c>
      <c r="AG159" s="96">
        <v>9</v>
      </c>
      <c r="AH159" s="96">
        <v>5</v>
      </c>
      <c r="AI159" s="96">
        <v>10</v>
      </c>
      <c r="AJ159" s="96">
        <v>26</v>
      </c>
      <c r="AK159" s="96">
        <v>22</v>
      </c>
      <c r="AL159" s="96">
        <v>22</v>
      </c>
      <c r="AM159" s="96">
        <v>1</v>
      </c>
      <c r="AN159" s="96">
        <v>14</v>
      </c>
      <c r="AO159" s="96">
        <v>19</v>
      </c>
      <c r="AP159" s="96">
        <v>20</v>
      </c>
      <c r="AQ159" s="96">
        <v>21</v>
      </c>
      <c r="AR159" s="96">
        <v>23</v>
      </c>
      <c r="AS159" s="96">
        <v>24</v>
      </c>
      <c r="AT159" s="96">
        <v>30</v>
      </c>
      <c r="AU159" s="108"/>
      <c r="AV159" s="108"/>
      <c r="AW159" s="108"/>
      <c r="AX159" s="108"/>
      <c r="AY159" s="108"/>
      <c r="AZ159" s="108"/>
      <c r="BA159" s="108"/>
      <c r="BB159" s="108"/>
    </row>
    <row r="160" spans="1:54" s="52" customFormat="1" ht="12.75" x14ac:dyDescent="0.2">
      <c r="A160" s="52" t="s">
        <v>277</v>
      </c>
      <c r="B160" s="52" t="s">
        <v>372</v>
      </c>
      <c r="C160" s="132"/>
      <c r="E160" s="114"/>
      <c r="F160" s="109" t="s">
        <v>492</v>
      </c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96"/>
      <c r="W160" s="96"/>
      <c r="X160" s="96"/>
      <c r="Y160" s="96"/>
      <c r="Z160" s="96"/>
      <c r="AA160" s="96"/>
      <c r="AB160" s="96"/>
      <c r="AC160" s="96"/>
      <c r="AD160" s="96"/>
      <c r="AE160" s="96">
        <v>0</v>
      </c>
      <c r="AF160" s="96">
        <v>0</v>
      </c>
      <c r="AG160" s="96">
        <v>3</v>
      </c>
      <c r="AH160" s="96">
        <v>3</v>
      </c>
      <c r="AI160" s="96">
        <v>4</v>
      </c>
      <c r="AJ160" s="96">
        <v>4</v>
      </c>
      <c r="AK160" s="96">
        <v>13</v>
      </c>
      <c r="AL160" s="96">
        <v>5</v>
      </c>
      <c r="AM160" s="96">
        <v>10</v>
      </c>
      <c r="AN160" s="96">
        <v>11</v>
      </c>
      <c r="AO160" s="96">
        <v>1</v>
      </c>
      <c r="AP160" s="96">
        <v>7</v>
      </c>
      <c r="AQ160" s="96">
        <v>0</v>
      </c>
      <c r="AR160" s="96">
        <v>8</v>
      </c>
      <c r="AS160" s="96">
        <v>10</v>
      </c>
      <c r="AT160" s="96">
        <v>11</v>
      </c>
      <c r="AU160" s="108"/>
      <c r="AV160" s="108"/>
      <c r="AW160" s="108"/>
      <c r="AX160" s="108"/>
      <c r="AY160" s="108"/>
      <c r="AZ160" s="108"/>
      <c r="BA160" s="108"/>
      <c r="BB160" s="108"/>
    </row>
    <row r="161" spans="1:54" s="52" customFormat="1" ht="12.75" x14ac:dyDescent="0.2">
      <c r="A161" s="52" t="s">
        <v>277</v>
      </c>
      <c r="B161" s="52" t="s">
        <v>372</v>
      </c>
      <c r="C161" s="132"/>
      <c r="E161" s="115"/>
      <c r="F161" s="101" t="s">
        <v>493</v>
      </c>
      <c r="G161" s="102">
        <v>2</v>
      </c>
      <c r="H161" s="102">
        <v>4</v>
      </c>
      <c r="I161" s="102">
        <v>0</v>
      </c>
      <c r="J161" s="102">
        <v>0</v>
      </c>
      <c r="K161" s="102">
        <v>0</v>
      </c>
      <c r="L161" s="102">
        <v>0</v>
      </c>
      <c r="M161" s="102">
        <v>0</v>
      </c>
      <c r="N161" s="102">
        <v>5</v>
      </c>
      <c r="O161" s="102">
        <v>10</v>
      </c>
      <c r="P161" s="102">
        <v>21</v>
      </c>
      <c r="Q161" s="102">
        <v>10</v>
      </c>
      <c r="R161" s="102">
        <v>19</v>
      </c>
      <c r="S161" s="102">
        <v>20</v>
      </c>
      <c r="T161" s="102">
        <v>28</v>
      </c>
      <c r="U161" s="102">
        <v>18</v>
      </c>
      <c r="V161" s="96">
        <v>21</v>
      </c>
      <c r="W161" s="96">
        <v>17</v>
      </c>
      <c r="X161" s="96">
        <v>20</v>
      </c>
      <c r="Y161" s="96">
        <v>16</v>
      </c>
      <c r="Z161" s="96">
        <v>10</v>
      </c>
      <c r="AA161" s="96">
        <v>9</v>
      </c>
      <c r="AB161" s="96">
        <v>11</v>
      </c>
      <c r="AC161" s="96">
        <v>14</v>
      </c>
      <c r="AD161" s="96">
        <v>17</v>
      </c>
      <c r="AE161" s="96">
        <v>6</v>
      </c>
      <c r="AF161" s="96">
        <v>5</v>
      </c>
      <c r="AG161" s="96">
        <v>1</v>
      </c>
      <c r="AH161" s="96">
        <v>2</v>
      </c>
      <c r="AI161" s="96">
        <v>0</v>
      </c>
      <c r="AJ161" s="96">
        <v>2</v>
      </c>
      <c r="AK161" s="96">
        <v>0</v>
      </c>
      <c r="AL161" s="96">
        <v>0</v>
      </c>
      <c r="AM161" s="96">
        <v>0</v>
      </c>
      <c r="AN161" s="96">
        <v>0</v>
      </c>
      <c r="AO161" s="96">
        <v>0</v>
      </c>
      <c r="AP161" s="96">
        <v>0</v>
      </c>
      <c r="AQ161" s="96">
        <v>0</v>
      </c>
      <c r="AR161" s="96">
        <v>0</v>
      </c>
      <c r="AS161" s="108"/>
    </row>
    <row r="162" spans="1:54" s="52" customFormat="1" ht="12.75" x14ac:dyDescent="0.2">
      <c r="A162" s="52" t="s">
        <v>277</v>
      </c>
      <c r="B162" s="52" t="s">
        <v>372</v>
      </c>
      <c r="C162" s="132"/>
      <c r="E162" s="115"/>
      <c r="F162" s="101" t="s">
        <v>494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102">
        <v>0</v>
      </c>
      <c r="T162" s="102">
        <v>0</v>
      </c>
      <c r="U162" s="102">
        <v>0</v>
      </c>
      <c r="V162" s="96">
        <v>0</v>
      </c>
      <c r="W162" s="96">
        <v>0</v>
      </c>
      <c r="X162" s="96">
        <v>10</v>
      </c>
      <c r="Y162" s="96">
        <v>10</v>
      </c>
      <c r="Z162" s="96">
        <v>10</v>
      </c>
      <c r="AA162" s="96">
        <v>9</v>
      </c>
      <c r="AB162" s="96">
        <v>9</v>
      </c>
      <c r="AC162" s="96">
        <v>8</v>
      </c>
      <c r="AD162" s="96">
        <v>9</v>
      </c>
      <c r="AE162" s="96">
        <v>14</v>
      </c>
      <c r="AF162" s="96">
        <v>13</v>
      </c>
      <c r="AG162" s="96">
        <v>15</v>
      </c>
      <c r="AH162" s="96">
        <v>12</v>
      </c>
      <c r="AI162" s="96">
        <v>13</v>
      </c>
      <c r="AJ162" s="96">
        <v>13</v>
      </c>
      <c r="AK162" s="96">
        <v>19</v>
      </c>
      <c r="AL162" s="96">
        <v>23</v>
      </c>
      <c r="AM162" s="96">
        <v>23</v>
      </c>
      <c r="AN162" s="96">
        <v>21</v>
      </c>
      <c r="AO162" s="96">
        <v>21</v>
      </c>
      <c r="AP162" s="96">
        <v>23</v>
      </c>
      <c r="AQ162" s="96">
        <v>24</v>
      </c>
      <c r="AR162" s="96">
        <v>24</v>
      </c>
      <c r="AS162" s="96">
        <v>20</v>
      </c>
      <c r="AT162" s="96">
        <v>20</v>
      </c>
      <c r="AU162" s="108"/>
      <c r="AV162" s="108"/>
      <c r="AW162" s="108"/>
      <c r="AX162" s="108"/>
      <c r="AY162" s="108"/>
      <c r="AZ162" s="108"/>
      <c r="BA162" s="108"/>
      <c r="BB162" s="108"/>
    </row>
    <row r="163" spans="1:54" s="52" customFormat="1" ht="12.75" x14ac:dyDescent="0.2">
      <c r="A163" s="52" t="s">
        <v>277</v>
      </c>
      <c r="B163" s="52" t="s">
        <v>372</v>
      </c>
      <c r="C163" s="132"/>
      <c r="E163" s="115"/>
      <c r="F163" s="101" t="s">
        <v>495</v>
      </c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102"/>
      <c r="R163" s="102"/>
      <c r="S163" s="102"/>
      <c r="T163" s="102"/>
      <c r="U163" s="102"/>
      <c r="V163" s="96"/>
      <c r="W163" s="96"/>
      <c r="X163" s="96"/>
      <c r="Y163" s="96"/>
      <c r="Z163" s="96"/>
      <c r="AA163" s="96"/>
      <c r="AB163" s="96"/>
      <c r="AC163" s="96"/>
      <c r="AD163" s="96"/>
      <c r="AE163" s="96">
        <v>0</v>
      </c>
      <c r="AF163" s="96">
        <v>0</v>
      </c>
      <c r="AG163" s="96">
        <v>12</v>
      </c>
      <c r="AH163" s="96">
        <v>9</v>
      </c>
      <c r="AI163" s="96">
        <v>15</v>
      </c>
      <c r="AJ163" s="96">
        <v>12</v>
      </c>
      <c r="AK163" s="96">
        <v>6</v>
      </c>
      <c r="AL163" s="96">
        <v>3</v>
      </c>
      <c r="AM163" s="96">
        <v>8</v>
      </c>
      <c r="AN163" s="96">
        <v>6</v>
      </c>
      <c r="AO163" s="96">
        <v>8</v>
      </c>
      <c r="AP163" s="96">
        <v>8</v>
      </c>
      <c r="AQ163" s="96">
        <v>14</v>
      </c>
      <c r="AR163" s="96">
        <v>9</v>
      </c>
      <c r="AS163" s="96">
        <v>8</v>
      </c>
      <c r="AT163" s="96">
        <v>9</v>
      </c>
      <c r="AU163" s="108"/>
      <c r="AV163" s="108"/>
      <c r="AW163" s="108"/>
      <c r="AX163" s="108"/>
      <c r="AY163" s="108"/>
      <c r="AZ163" s="108"/>
      <c r="BA163" s="108"/>
      <c r="BB163" s="108"/>
    </row>
    <row r="164" spans="1:54" s="52" customFormat="1" ht="12.75" x14ac:dyDescent="0.2">
      <c r="A164" s="52" t="s">
        <v>277</v>
      </c>
      <c r="B164" s="52" t="s">
        <v>372</v>
      </c>
      <c r="C164" s="132"/>
      <c r="E164" s="115"/>
      <c r="F164" s="101" t="s">
        <v>496</v>
      </c>
      <c r="G164" s="102">
        <v>3</v>
      </c>
      <c r="H164" s="102">
        <v>6</v>
      </c>
      <c r="I164" s="102">
        <v>12</v>
      </c>
      <c r="J164" s="102">
        <v>7</v>
      </c>
      <c r="K164" s="102">
        <v>11</v>
      </c>
      <c r="L164" s="102">
        <v>4</v>
      </c>
      <c r="M164" s="102">
        <v>5</v>
      </c>
      <c r="N164" s="102">
        <v>12</v>
      </c>
      <c r="O164" s="102">
        <v>7</v>
      </c>
      <c r="P164" s="102">
        <v>17</v>
      </c>
      <c r="Q164" s="102">
        <v>5</v>
      </c>
      <c r="R164" s="102">
        <v>3</v>
      </c>
      <c r="S164" s="102">
        <v>6</v>
      </c>
      <c r="T164" s="102">
        <v>6</v>
      </c>
      <c r="U164" s="102">
        <v>7</v>
      </c>
      <c r="V164" s="96">
        <v>10</v>
      </c>
      <c r="W164" s="96">
        <v>4</v>
      </c>
      <c r="X164" s="96">
        <v>8</v>
      </c>
      <c r="Y164" s="96">
        <v>8</v>
      </c>
      <c r="Z164" s="96">
        <v>2</v>
      </c>
      <c r="AA164" s="96">
        <v>8</v>
      </c>
      <c r="AB164" s="96">
        <v>7</v>
      </c>
      <c r="AC164" s="96">
        <v>2</v>
      </c>
      <c r="AD164" s="96">
        <v>6</v>
      </c>
      <c r="AE164" s="96">
        <v>6</v>
      </c>
      <c r="AF164" s="96">
        <v>0</v>
      </c>
      <c r="AG164" s="96">
        <v>2</v>
      </c>
      <c r="AH164" s="96">
        <v>0</v>
      </c>
      <c r="AI164" s="96">
        <v>0</v>
      </c>
      <c r="AJ164" s="96">
        <v>0</v>
      </c>
      <c r="AK164" s="96">
        <v>1</v>
      </c>
      <c r="AL164" s="96">
        <v>0</v>
      </c>
      <c r="AM164" s="96">
        <v>0</v>
      </c>
      <c r="AN164" s="96">
        <v>0</v>
      </c>
      <c r="AO164" s="96">
        <v>0</v>
      </c>
      <c r="AP164" s="96">
        <v>0</v>
      </c>
      <c r="AQ164" s="96">
        <v>0</v>
      </c>
      <c r="AR164" s="96">
        <v>0</v>
      </c>
      <c r="AS164" s="108"/>
    </row>
    <row r="165" spans="1:54" s="52" customFormat="1" ht="12.75" x14ac:dyDescent="0.2">
      <c r="A165" s="52" t="s">
        <v>277</v>
      </c>
      <c r="B165" s="52" t="s">
        <v>372</v>
      </c>
      <c r="C165" s="132"/>
      <c r="E165" s="115"/>
      <c r="F165" s="101" t="s">
        <v>497</v>
      </c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102">
        <v>5</v>
      </c>
      <c r="R165" s="102">
        <v>7</v>
      </c>
      <c r="S165" s="102">
        <v>13</v>
      </c>
      <c r="T165" s="102">
        <v>21</v>
      </c>
      <c r="U165" s="102">
        <v>11</v>
      </c>
      <c r="V165" s="96">
        <v>10</v>
      </c>
      <c r="W165" s="96">
        <v>10</v>
      </c>
      <c r="X165" s="96">
        <v>10</v>
      </c>
      <c r="Y165" s="96">
        <v>13</v>
      </c>
      <c r="Z165" s="96">
        <v>13</v>
      </c>
      <c r="AA165" s="96">
        <v>6</v>
      </c>
      <c r="AB165" s="96">
        <v>3</v>
      </c>
      <c r="AC165" s="96">
        <v>8</v>
      </c>
      <c r="AD165" s="96">
        <v>2</v>
      </c>
      <c r="AE165" s="96">
        <v>4</v>
      </c>
      <c r="AF165" s="96">
        <v>2</v>
      </c>
      <c r="AG165" s="96">
        <v>1</v>
      </c>
      <c r="AH165" s="96">
        <v>2</v>
      </c>
      <c r="AI165" s="96">
        <v>0</v>
      </c>
      <c r="AJ165" s="96">
        <v>2</v>
      </c>
      <c r="AK165" s="96">
        <v>0</v>
      </c>
      <c r="AL165" s="96">
        <v>2</v>
      </c>
      <c r="AM165" s="96">
        <v>0</v>
      </c>
      <c r="AN165" s="96">
        <v>2</v>
      </c>
      <c r="AO165" s="96">
        <v>0</v>
      </c>
      <c r="AP165" s="96">
        <v>0</v>
      </c>
      <c r="AQ165" s="96">
        <v>0</v>
      </c>
      <c r="AR165" s="96">
        <v>0</v>
      </c>
      <c r="AS165" s="108"/>
    </row>
    <row r="166" spans="1:54" s="28" customFormat="1" ht="15" x14ac:dyDescent="0.25">
      <c r="C166" s="32" t="s">
        <v>453</v>
      </c>
      <c r="E166" s="134"/>
      <c r="F166" s="135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7"/>
      <c r="R166" s="137"/>
      <c r="S166" s="137"/>
      <c r="T166" s="137"/>
      <c r="U166" s="137"/>
      <c r="V166" s="136"/>
      <c r="W166" s="136"/>
      <c r="X166" s="136"/>
      <c r="Y166" s="136"/>
      <c r="Z166" s="136"/>
      <c r="AA166" s="136"/>
      <c r="AB166" s="136"/>
      <c r="AC166" s="136"/>
      <c r="AD166" s="136"/>
      <c r="AE166" s="136"/>
      <c r="AF166" s="136"/>
      <c r="AG166" s="136"/>
      <c r="AH166" s="136"/>
      <c r="AI166" s="136"/>
      <c r="AJ166" s="136"/>
      <c r="AK166" s="136"/>
      <c r="AL166" s="136"/>
      <c r="AM166" s="136"/>
      <c r="AN166" s="136"/>
      <c r="AO166" s="136"/>
      <c r="AP166" s="136"/>
      <c r="AQ166" s="136"/>
      <c r="AR166" s="136"/>
      <c r="AS166" s="136"/>
      <c r="AU166" s="32">
        <v>2</v>
      </c>
      <c r="AV166" s="32">
        <v>1</v>
      </c>
      <c r="AW166" s="32">
        <v>8</v>
      </c>
      <c r="AX166" s="32">
        <f>AX167</f>
        <v>7</v>
      </c>
      <c r="AY166" s="32">
        <f>AY167</f>
        <v>4</v>
      </c>
      <c r="AZ166" s="32">
        <f>AZ167</f>
        <v>0</v>
      </c>
      <c r="BA166" s="32">
        <f>BA167</f>
        <v>8</v>
      </c>
      <c r="BB166" s="32">
        <f>BB167</f>
        <v>4</v>
      </c>
    </row>
    <row r="167" spans="1:54" s="52" customFormat="1" ht="13.5" thickBot="1" x14ac:dyDescent="0.25">
      <c r="D167" s="76" t="s">
        <v>455</v>
      </c>
      <c r="E167" s="128" t="s">
        <v>454</v>
      </c>
      <c r="F167" s="126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27"/>
      <c r="R167" s="127"/>
      <c r="S167" s="127"/>
      <c r="T167" s="127"/>
      <c r="U167" s="127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U167" s="52">
        <v>2</v>
      </c>
      <c r="AV167" s="52">
        <v>1</v>
      </c>
      <c r="AW167" s="187">
        <v>8</v>
      </c>
      <c r="AX167" s="187">
        <v>7</v>
      </c>
      <c r="AY167" s="187">
        <v>4</v>
      </c>
      <c r="AZ167" s="187">
        <v>0</v>
      </c>
      <c r="BA167" s="187">
        <v>8</v>
      </c>
      <c r="BB167" s="187">
        <v>4</v>
      </c>
    </row>
    <row r="168" spans="1:54" s="28" customFormat="1" ht="15.75" thickTop="1" x14ac:dyDescent="0.25">
      <c r="D168" s="31"/>
      <c r="F168" s="195" t="s">
        <v>223</v>
      </c>
      <c r="G168" s="133">
        <v>639</v>
      </c>
      <c r="H168" s="133">
        <v>790</v>
      </c>
      <c r="I168" s="133">
        <v>631</v>
      </c>
      <c r="J168" s="133">
        <v>522</v>
      </c>
      <c r="K168" s="133">
        <v>570</v>
      </c>
      <c r="L168" s="133">
        <v>553</v>
      </c>
      <c r="M168" s="133">
        <v>583</v>
      </c>
      <c r="N168" s="133">
        <v>624</v>
      </c>
      <c r="O168" s="133">
        <v>515</v>
      </c>
      <c r="P168" s="133">
        <v>559</v>
      </c>
      <c r="Q168" s="133">
        <v>476</v>
      </c>
      <c r="R168" s="133">
        <v>480</v>
      </c>
      <c r="S168" s="133">
        <v>517</v>
      </c>
      <c r="T168" s="133">
        <v>530</v>
      </c>
      <c r="U168" s="133">
        <v>561</v>
      </c>
      <c r="V168" s="133">
        <v>583</v>
      </c>
      <c r="W168" s="133">
        <v>611</v>
      </c>
      <c r="X168" s="133">
        <v>607</v>
      </c>
      <c r="Y168" s="133">
        <v>655</v>
      </c>
      <c r="Z168" s="133">
        <v>597</v>
      </c>
      <c r="AA168" s="133">
        <v>603</v>
      </c>
      <c r="AB168" s="133">
        <v>632</v>
      </c>
      <c r="AC168" s="133">
        <v>651</v>
      </c>
      <c r="AD168" s="133">
        <v>681</v>
      </c>
      <c r="AE168" s="133">
        <v>688</v>
      </c>
      <c r="AF168" s="133">
        <v>765</v>
      </c>
      <c r="AG168" s="133">
        <v>721</v>
      </c>
      <c r="AH168" s="133">
        <v>722</v>
      </c>
      <c r="AI168" s="133">
        <v>770</v>
      </c>
      <c r="AJ168" s="133">
        <v>687</v>
      </c>
      <c r="AK168" s="133">
        <v>721</v>
      </c>
      <c r="AL168" s="133">
        <v>652</v>
      </c>
      <c r="AM168" s="133">
        <v>721</v>
      </c>
      <c r="AN168" s="133">
        <v>788</v>
      </c>
      <c r="AO168" s="133">
        <v>703</v>
      </c>
      <c r="AP168" s="133">
        <v>751</v>
      </c>
      <c r="AQ168" s="133">
        <v>766</v>
      </c>
      <c r="AR168" s="133">
        <v>636</v>
      </c>
      <c r="AS168" s="133">
        <v>682</v>
      </c>
      <c r="AT168" s="133">
        <v>714</v>
      </c>
      <c r="AU168" s="133">
        <v>594</v>
      </c>
      <c r="AV168" s="133">
        <v>605</v>
      </c>
      <c r="AW168" s="32">
        <v>637</v>
      </c>
      <c r="AX168" s="32">
        <f>SUM(AX5,AX67,AX70,AX95,AX142,AX154,AX166)</f>
        <v>692</v>
      </c>
      <c r="AY168" s="32">
        <f>SUM(AY5,AY67,AY70,AY95,AY142,AY154,AY166)</f>
        <v>830</v>
      </c>
      <c r="AZ168" s="32">
        <f>SUM(AZ5,AZ67,AZ70,AZ95,AZ142,AZ154,AZ166)</f>
        <v>872</v>
      </c>
      <c r="BA168" s="32">
        <f>SUM(BA5,BA67,BA70,BA95,BA142,BA154,BA166)</f>
        <v>974</v>
      </c>
      <c r="BB168" s="32">
        <f>SUM(BB5,BB67,BB70,BB95,BB142,BB154,BB166)</f>
        <v>895</v>
      </c>
    </row>
    <row r="170" spans="1:54" hidden="1" x14ac:dyDescent="0.2">
      <c r="C170" s="7" t="s">
        <v>358</v>
      </c>
    </row>
    <row r="171" spans="1:54" x14ac:dyDescent="0.2">
      <c r="C171" s="7" t="s">
        <v>669</v>
      </c>
    </row>
    <row r="172" spans="1:54" x14ac:dyDescent="0.2">
      <c r="C172" s="7" t="s">
        <v>718</v>
      </c>
    </row>
    <row r="173" spans="1:54" x14ac:dyDescent="0.2">
      <c r="C173" s="50" t="s">
        <v>708</v>
      </c>
    </row>
    <row r="174" spans="1:54" x14ac:dyDescent="0.2">
      <c r="C174" s="216" t="s">
        <v>717</v>
      </c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6"/>
      <c r="AL174" s="216"/>
      <c r="AM174" s="216"/>
      <c r="AN174" s="216"/>
      <c r="AO174" s="216"/>
      <c r="AP174" s="216"/>
      <c r="AQ174" s="216"/>
      <c r="AR174" s="216"/>
      <c r="AS174" s="216"/>
      <c r="AT174" s="216"/>
      <c r="AU174" s="125"/>
      <c r="AV174" s="125"/>
      <c r="AW174" s="125"/>
      <c r="AX174" s="125"/>
      <c r="AY174" s="125"/>
      <c r="AZ174" s="125"/>
      <c r="BA174" s="125"/>
      <c r="BB174" s="125"/>
    </row>
    <row r="175" spans="1:54" x14ac:dyDescent="0.2"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125"/>
      <c r="AV175" s="125"/>
      <c r="AW175" s="125"/>
      <c r="AX175" s="125"/>
      <c r="AY175" s="125"/>
      <c r="AZ175" s="125"/>
      <c r="BA175" s="125"/>
      <c r="BB175" s="125"/>
    </row>
    <row r="176" spans="1:54" x14ac:dyDescent="0.2">
      <c r="C176" s="50" t="s">
        <v>716</v>
      </c>
    </row>
    <row r="177" spans="3:3" x14ac:dyDescent="0.2">
      <c r="C177" s="168" t="s">
        <v>712</v>
      </c>
    </row>
    <row r="178" spans="3:3" x14ac:dyDescent="0.2">
      <c r="C178" s="168" t="s">
        <v>713</v>
      </c>
    </row>
    <row r="179" spans="3:3" x14ac:dyDescent="0.2">
      <c r="C179" s="168" t="s">
        <v>715</v>
      </c>
    </row>
    <row r="180" spans="3:3" x14ac:dyDescent="0.2">
      <c r="C180" s="50" t="s">
        <v>719</v>
      </c>
    </row>
    <row r="182" spans="3:3" ht="12.75" x14ac:dyDescent="0.2">
      <c r="C182" s="164" t="s">
        <v>623</v>
      </c>
    </row>
  </sheetData>
  <sortState xmlns:xlrd2="http://schemas.microsoft.com/office/spreadsheetml/2017/richdata2" ref="A5:AX167">
    <sortCondition ref="A5:A167"/>
    <sortCondition ref="B5:B167"/>
    <sortCondition ref="F5:F167"/>
  </sortState>
  <mergeCells count="3">
    <mergeCell ref="C174:AT175"/>
    <mergeCell ref="C1:BB1"/>
    <mergeCell ref="C2:BB2"/>
  </mergeCells>
  <hyperlinks>
    <hyperlink ref="E69" location="INTGDETL!A12" display="Integrative Studies ††" xr:uid="{A2DC79A3-16EA-43A2-B8DD-F23ECE7B94D4}"/>
  </hyperlinks>
  <printOptions horizontalCentered="1"/>
  <pageMargins left="0.2" right="0.2" top="0.4" bottom="0.2" header="0" footer="0"/>
  <pageSetup scale="57" fitToHeight="0" orientation="landscape" errors="dash" r:id="rId1"/>
  <rowBreaks count="2" manualBreakCount="2">
    <brk id="69" max="16383" man="1"/>
    <brk id="127" max="16383" man="1"/>
  </rowBreaks>
  <ignoredErrors>
    <ignoredError sqref="AW1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5523-5E50-4F64-BA37-E1DDD5DCFAF3}">
  <sheetPr>
    <pageSetUpPr fitToPage="1"/>
  </sheetPr>
  <dimension ref="A1:AC61"/>
  <sheetViews>
    <sheetView zoomScaleNormal="100" workbookViewId="0">
      <selection activeCell="L57" sqref="L57"/>
    </sheetView>
  </sheetViews>
  <sheetFormatPr defaultRowHeight="12.75" x14ac:dyDescent="0.2"/>
  <cols>
    <col min="1" max="1" width="32.625" customWidth="1"/>
    <col min="2" max="2" width="7.125" customWidth="1"/>
    <col min="3" max="3" width="15.25" bestFit="1" customWidth="1"/>
    <col min="4" max="4" width="22.625" customWidth="1"/>
    <col min="5" max="5" width="6.875" customWidth="1"/>
    <col min="6" max="6" width="6.25" customWidth="1"/>
    <col min="7" max="12" width="5.5" customWidth="1"/>
  </cols>
  <sheetData>
    <row r="1" spans="1:29" ht="15.75" x14ac:dyDescent="0.25">
      <c r="A1" s="217" t="s">
        <v>642</v>
      </c>
      <c r="B1" s="217"/>
      <c r="C1" s="217"/>
      <c r="D1" s="217"/>
      <c r="E1" s="217"/>
      <c r="F1" s="217"/>
      <c r="G1" s="217"/>
      <c r="H1" s="217"/>
      <c r="I1" s="217"/>
    </row>
    <row r="3" spans="1:29" ht="15" x14ac:dyDescent="0.25">
      <c r="A3" s="160" t="s">
        <v>543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</row>
    <row r="4" spans="1:29" x14ac:dyDescent="0.2">
      <c r="A4" s="120" t="s">
        <v>267</v>
      </c>
      <c r="B4" s="121" t="s">
        <v>1</v>
      </c>
      <c r="C4" s="121" t="s">
        <v>2</v>
      </c>
      <c r="D4" s="152" t="s">
        <v>463</v>
      </c>
      <c r="E4" s="123">
        <v>2018</v>
      </c>
      <c r="F4" s="123">
        <v>2019</v>
      </c>
      <c r="G4" s="123">
        <v>2020</v>
      </c>
      <c r="H4" s="123">
        <v>2021</v>
      </c>
      <c r="I4" s="123">
        <v>2022</v>
      </c>
      <c r="J4" s="123">
        <v>2023</v>
      </c>
      <c r="K4" s="123">
        <v>2024</v>
      </c>
      <c r="L4" s="123">
        <v>2025</v>
      </c>
    </row>
    <row r="5" spans="1:29" x14ac:dyDescent="0.2">
      <c r="A5" s="52" t="s">
        <v>331</v>
      </c>
      <c r="B5" s="69" t="s">
        <v>407</v>
      </c>
      <c r="C5" s="78" t="s">
        <v>408</v>
      </c>
      <c r="D5" s="126"/>
      <c r="E5" s="147">
        <v>1</v>
      </c>
      <c r="F5" s="147">
        <v>0</v>
      </c>
      <c r="G5" s="147">
        <v>1</v>
      </c>
      <c r="H5" s="147">
        <v>0</v>
      </c>
      <c r="I5" s="147">
        <f>I6+I14</f>
        <v>3</v>
      </c>
      <c r="J5" s="147">
        <f>J6+J14</f>
        <v>1</v>
      </c>
      <c r="K5" s="147">
        <f>K6+K14</f>
        <v>0</v>
      </c>
      <c r="L5" s="147">
        <f>L6+L14</f>
        <v>0</v>
      </c>
    </row>
    <row r="6" spans="1:29" x14ac:dyDescent="0.2">
      <c r="A6" s="181" t="s">
        <v>425</v>
      </c>
      <c r="B6" s="161"/>
      <c r="C6" s="162"/>
      <c r="D6" s="142"/>
      <c r="E6" s="182">
        <f>SUM(E8:E11)</f>
        <v>0.5</v>
      </c>
      <c r="F6" s="182">
        <f>SUM(F8:F11)</f>
        <v>0</v>
      </c>
      <c r="G6" s="182">
        <f>SUM(G8:G11)</f>
        <v>1</v>
      </c>
      <c r="H6" s="182">
        <f>SUM(H8:H11)</f>
        <v>0</v>
      </c>
      <c r="I6" s="182">
        <f>SUM(I8:I11)</f>
        <v>1</v>
      </c>
      <c r="J6" s="182">
        <f>SUM(J7:J13)</f>
        <v>1</v>
      </c>
      <c r="K6" s="182">
        <f>SUM(K7:K13)</f>
        <v>0</v>
      </c>
      <c r="L6" s="182">
        <f>SUM(L7:L13)</f>
        <v>0</v>
      </c>
    </row>
    <row r="7" spans="1:29" x14ac:dyDescent="0.2">
      <c r="A7" s="130" t="s">
        <v>387</v>
      </c>
      <c r="B7" s="174"/>
      <c r="C7" s="179"/>
      <c r="D7" s="101" t="s">
        <v>656</v>
      </c>
      <c r="E7" s="197"/>
      <c r="F7" s="197"/>
      <c r="G7" s="197"/>
      <c r="H7" s="197"/>
      <c r="I7" s="197"/>
      <c r="J7" s="66">
        <v>0.5</v>
      </c>
      <c r="K7" s="66"/>
      <c r="L7" s="66"/>
    </row>
    <row r="8" spans="1:29" x14ac:dyDescent="0.2">
      <c r="A8" s="130" t="s">
        <v>85</v>
      </c>
      <c r="B8" s="174"/>
      <c r="C8" s="179"/>
      <c r="D8" s="101" t="s">
        <v>444</v>
      </c>
      <c r="E8" s="176"/>
      <c r="F8" s="176"/>
      <c r="G8" s="176"/>
      <c r="H8" s="176"/>
      <c r="I8" s="96">
        <v>1</v>
      </c>
      <c r="J8" s="96"/>
      <c r="K8" s="96"/>
      <c r="L8" s="96"/>
    </row>
    <row r="9" spans="1:29" x14ac:dyDescent="0.2">
      <c r="B9" s="131"/>
      <c r="C9" s="102"/>
      <c r="D9" s="101" t="s">
        <v>456</v>
      </c>
      <c r="E9" s="96">
        <v>0.5</v>
      </c>
      <c r="F9" s="96"/>
      <c r="G9" s="96"/>
      <c r="H9" s="96"/>
      <c r="I9" s="96"/>
      <c r="J9" s="96"/>
      <c r="K9" s="96"/>
      <c r="L9" s="96"/>
    </row>
    <row r="10" spans="1:29" x14ac:dyDescent="0.2">
      <c r="A10" s="130" t="s">
        <v>94</v>
      </c>
      <c r="B10" s="131"/>
      <c r="C10" s="102"/>
      <c r="D10" s="101" t="s">
        <v>508</v>
      </c>
      <c r="E10" s="96"/>
      <c r="F10" s="96"/>
      <c r="G10" s="96">
        <v>0.5</v>
      </c>
      <c r="H10" s="96"/>
      <c r="I10" s="96"/>
      <c r="J10" s="96"/>
      <c r="K10" s="96"/>
      <c r="L10" s="96"/>
    </row>
    <row r="11" spans="1:29" x14ac:dyDescent="0.2">
      <c r="A11" s="130" t="s">
        <v>45</v>
      </c>
      <c r="B11" s="131"/>
      <c r="C11" s="102"/>
      <c r="D11" s="101" t="s">
        <v>508</v>
      </c>
      <c r="E11" s="96"/>
      <c r="F11" s="96"/>
      <c r="G11" s="96">
        <v>0.5</v>
      </c>
      <c r="H11" s="96"/>
      <c r="I11" s="96"/>
      <c r="J11" s="96"/>
      <c r="K11" s="96"/>
      <c r="L11" s="96"/>
    </row>
    <row r="12" spans="1:29" x14ac:dyDescent="0.2">
      <c r="A12" s="130" t="s">
        <v>71</v>
      </c>
      <c r="B12" s="131"/>
      <c r="C12" s="102"/>
      <c r="D12" s="101" t="s">
        <v>656</v>
      </c>
      <c r="E12" s="96"/>
      <c r="F12" s="96"/>
      <c r="G12" s="96"/>
      <c r="H12" s="96"/>
      <c r="I12" s="96"/>
      <c r="J12" s="96">
        <v>0.5</v>
      </c>
      <c r="K12" s="96"/>
      <c r="L12" s="96"/>
    </row>
    <row r="13" spans="1:29" x14ac:dyDescent="0.2">
      <c r="A13" s="130" t="s">
        <v>76</v>
      </c>
      <c r="B13" s="131"/>
      <c r="C13" s="102"/>
      <c r="D13" s="101" t="s">
        <v>456</v>
      </c>
      <c r="E13" s="96">
        <v>0.5</v>
      </c>
      <c r="F13" s="96"/>
      <c r="G13" s="96"/>
      <c r="H13" s="96"/>
      <c r="I13" s="96"/>
      <c r="J13" s="96"/>
      <c r="K13" s="96"/>
      <c r="L13" s="96"/>
    </row>
    <row r="14" spans="1:29" x14ac:dyDescent="0.2">
      <c r="A14" s="181" t="s">
        <v>108</v>
      </c>
      <c r="B14" s="140"/>
      <c r="C14" s="141"/>
      <c r="D14" s="142"/>
      <c r="E14" s="143"/>
      <c r="F14" s="143"/>
      <c r="G14" s="143"/>
      <c r="H14" s="143"/>
      <c r="I14" s="182">
        <f>SUM(I15:I16)</f>
        <v>2</v>
      </c>
      <c r="J14" s="182">
        <f>SUM(J15:J16)</f>
        <v>0</v>
      </c>
      <c r="K14" s="182">
        <f>SUM(K15:K16)</f>
        <v>0</v>
      </c>
      <c r="L14" s="182">
        <f>SUM(L15:L16)</f>
        <v>0</v>
      </c>
    </row>
    <row r="15" spans="1:29" x14ac:dyDescent="0.2">
      <c r="A15" s="173"/>
      <c r="B15" s="175"/>
      <c r="C15" s="180"/>
      <c r="D15" s="101" t="s">
        <v>444</v>
      </c>
      <c r="E15" s="176"/>
      <c r="F15" s="176"/>
      <c r="G15" s="176"/>
      <c r="H15" s="176"/>
      <c r="I15" s="96">
        <v>1</v>
      </c>
      <c r="J15" s="96"/>
      <c r="K15" s="96"/>
      <c r="L15" s="96"/>
    </row>
    <row r="16" spans="1:29" x14ac:dyDescent="0.2">
      <c r="A16" s="173"/>
      <c r="B16" s="175"/>
      <c r="C16" s="180"/>
      <c r="D16" s="101" t="s">
        <v>415</v>
      </c>
      <c r="E16" s="176"/>
      <c r="F16" s="176"/>
      <c r="G16" s="176"/>
      <c r="H16" s="176"/>
      <c r="I16" s="96">
        <v>1</v>
      </c>
      <c r="J16" s="96"/>
      <c r="K16" s="96"/>
      <c r="L16" s="96"/>
    </row>
    <row r="18" spans="1:12" ht="15" x14ac:dyDescent="0.2">
      <c r="A18" s="167" t="s">
        <v>515</v>
      </c>
      <c r="B18" s="166"/>
      <c r="C18" s="166"/>
      <c r="D18" s="166"/>
      <c r="E18" s="166"/>
      <c r="F18" s="166"/>
      <c r="G18" s="166"/>
      <c r="H18" s="165"/>
      <c r="I18" s="165"/>
      <c r="J18" s="165"/>
      <c r="K18" s="165"/>
      <c r="L18" s="165"/>
    </row>
    <row r="19" spans="1:12" x14ac:dyDescent="0.2">
      <c r="A19" s="120" t="s">
        <v>267</v>
      </c>
      <c r="B19" s="121" t="s">
        <v>1</v>
      </c>
      <c r="C19" s="121" t="s">
        <v>2</v>
      </c>
      <c r="D19" s="152" t="s">
        <v>463</v>
      </c>
      <c r="E19" s="124">
        <v>2018</v>
      </c>
      <c r="F19" s="124">
        <v>2019</v>
      </c>
      <c r="G19" s="124">
        <v>2020</v>
      </c>
      <c r="H19" s="124">
        <v>2021</v>
      </c>
      <c r="I19" s="124">
        <v>2022</v>
      </c>
      <c r="J19" s="124">
        <v>2023</v>
      </c>
      <c r="K19" s="124">
        <v>2024</v>
      </c>
      <c r="L19" s="124">
        <v>2025</v>
      </c>
    </row>
    <row r="20" spans="1:12" x14ac:dyDescent="0.2">
      <c r="A20" s="52" t="s">
        <v>331</v>
      </c>
      <c r="B20" s="76" t="s">
        <v>407</v>
      </c>
      <c r="C20" s="117" t="s">
        <v>408</v>
      </c>
      <c r="E20" s="186">
        <f t="shared" ref="E20:L20" si="0">E21+E47+E55+E58+E60</f>
        <v>0</v>
      </c>
      <c r="F20" s="186">
        <f t="shared" si="0"/>
        <v>4.99</v>
      </c>
      <c r="G20" s="186">
        <f t="shared" si="0"/>
        <v>9</v>
      </c>
      <c r="H20" s="186">
        <f t="shared" si="0"/>
        <v>9</v>
      </c>
      <c r="I20" s="186">
        <f t="shared" si="0"/>
        <v>8</v>
      </c>
      <c r="J20" s="186">
        <f t="shared" si="0"/>
        <v>3</v>
      </c>
      <c r="K20" s="186">
        <f t="shared" si="0"/>
        <v>4</v>
      </c>
      <c r="L20" s="186">
        <f t="shared" si="0"/>
        <v>8</v>
      </c>
    </row>
    <row r="21" spans="1:12" x14ac:dyDescent="0.2">
      <c r="A21" s="181" t="s">
        <v>425</v>
      </c>
      <c r="B21" s="140"/>
      <c r="C21" s="141"/>
      <c r="D21" s="142"/>
      <c r="E21" s="183"/>
      <c r="F21" s="183">
        <f>SUM(F25:F46)</f>
        <v>3.49</v>
      </c>
      <c r="G21" s="183">
        <f t="shared" ref="G21:L21" si="1">SUM(G22:G46)</f>
        <v>5</v>
      </c>
      <c r="H21" s="183">
        <f t="shared" si="1"/>
        <v>6.5</v>
      </c>
      <c r="I21" s="183">
        <f t="shared" si="1"/>
        <v>4.5</v>
      </c>
      <c r="J21" s="183">
        <f t="shared" si="1"/>
        <v>2.5</v>
      </c>
      <c r="K21" s="183">
        <f t="shared" si="1"/>
        <v>1.5</v>
      </c>
      <c r="L21" s="183">
        <f t="shared" si="1"/>
        <v>4.5</v>
      </c>
    </row>
    <row r="22" spans="1:12" x14ac:dyDescent="0.2">
      <c r="A22" s="130" t="s">
        <v>18</v>
      </c>
      <c r="B22" s="139"/>
      <c r="C22" s="177"/>
      <c r="D22" s="101" t="s">
        <v>510</v>
      </c>
      <c r="E22" s="96"/>
      <c r="F22" s="96"/>
      <c r="G22" s="96">
        <v>0.5</v>
      </c>
      <c r="H22" s="96">
        <v>1.5</v>
      </c>
      <c r="I22" s="96">
        <v>0.5</v>
      </c>
      <c r="J22" s="96">
        <v>0.5</v>
      </c>
      <c r="K22" s="96"/>
      <c r="L22" s="96"/>
    </row>
    <row r="23" spans="1:12" x14ac:dyDescent="0.2">
      <c r="A23" s="130" t="s">
        <v>387</v>
      </c>
      <c r="B23" s="139"/>
      <c r="C23" s="177"/>
      <c r="D23" s="101" t="s">
        <v>655</v>
      </c>
      <c r="E23" s="96"/>
      <c r="F23" s="96"/>
      <c r="G23" s="96"/>
      <c r="H23" s="96"/>
      <c r="I23" s="96"/>
      <c r="J23" s="96">
        <v>0.5</v>
      </c>
      <c r="K23" s="96"/>
      <c r="L23" s="96"/>
    </row>
    <row r="24" spans="1:12" x14ac:dyDescent="0.2">
      <c r="A24" s="130"/>
      <c r="B24" s="139"/>
      <c r="C24" s="177"/>
      <c r="D24" s="101" t="s">
        <v>680</v>
      </c>
      <c r="E24" s="96"/>
      <c r="F24" s="96"/>
      <c r="G24" s="96"/>
      <c r="H24" s="96"/>
      <c r="I24" s="96"/>
      <c r="J24" s="96"/>
      <c r="K24" s="96"/>
      <c r="L24" s="96">
        <v>0.5</v>
      </c>
    </row>
    <row r="25" spans="1:12" x14ac:dyDescent="0.2">
      <c r="B25" s="139"/>
      <c r="C25" s="177"/>
      <c r="D25" s="101" t="s">
        <v>478</v>
      </c>
      <c r="E25" s="96"/>
      <c r="F25" s="96">
        <v>0.33</v>
      </c>
      <c r="G25" s="96"/>
      <c r="H25" s="96"/>
      <c r="I25" s="96"/>
      <c r="J25" s="96"/>
      <c r="K25" s="96"/>
      <c r="L25" s="96"/>
    </row>
    <row r="26" spans="1:12" x14ac:dyDescent="0.2">
      <c r="A26" s="130"/>
      <c r="B26" s="139"/>
      <c r="C26" s="177"/>
      <c r="D26" s="101" t="s">
        <v>622</v>
      </c>
      <c r="E26" s="96"/>
      <c r="F26" s="96"/>
      <c r="G26" s="96"/>
      <c r="H26" s="96">
        <v>0.5</v>
      </c>
      <c r="I26" s="96"/>
      <c r="J26" s="96"/>
      <c r="K26" s="96"/>
      <c r="L26" s="96"/>
    </row>
    <row r="27" spans="1:12" x14ac:dyDescent="0.2">
      <c r="A27" s="130"/>
      <c r="B27" s="139"/>
      <c r="C27" s="177"/>
      <c r="D27" s="101" t="s">
        <v>641</v>
      </c>
      <c r="E27" s="96"/>
      <c r="F27" s="96"/>
      <c r="G27" s="96"/>
      <c r="H27" s="96"/>
      <c r="I27" s="96">
        <v>1</v>
      </c>
      <c r="J27" s="96"/>
      <c r="K27" s="96">
        <v>0.5</v>
      </c>
      <c r="L27" s="96"/>
    </row>
    <row r="28" spans="1:12" x14ac:dyDescent="0.2">
      <c r="A28" s="130"/>
      <c r="B28" s="139"/>
      <c r="C28" s="177"/>
      <c r="D28" s="101" t="s">
        <v>414</v>
      </c>
      <c r="E28" s="96"/>
      <c r="F28" s="96"/>
      <c r="G28" s="96"/>
      <c r="H28" s="96"/>
      <c r="I28" s="96"/>
      <c r="J28" s="96"/>
      <c r="K28" s="96">
        <v>0.5</v>
      </c>
      <c r="L28" s="96"/>
    </row>
    <row r="29" spans="1:12" x14ac:dyDescent="0.2">
      <c r="A29" s="130"/>
      <c r="B29" s="139"/>
      <c r="C29" s="177"/>
      <c r="D29" s="101" t="s">
        <v>514</v>
      </c>
      <c r="E29" s="96"/>
      <c r="F29" s="96"/>
      <c r="G29" s="96">
        <v>0.5</v>
      </c>
      <c r="H29" s="96"/>
      <c r="I29" s="96"/>
      <c r="J29" s="96"/>
      <c r="K29" s="96"/>
      <c r="L29" s="96"/>
    </row>
    <row r="30" spans="1:12" x14ac:dyDescent="0.2">
      <c r="A30" s="130" t="s">
        <v>106</v>
      </c>
      <c r="B30" s="139"/>
      <c r="C30" s="177"/>
      <c r="D30" s="101" t="s">
        <v>512</v>
      </c>
      <c r="E30" s="96"/>
      <c r="F30" s="96"/>
      <c r="G30" s="96">
        <v>0.5</v>
      </c>
      <c r="H30" s="96"/>
      <c r="I30" s="96"/>
      <c r="J30" s="96"/>
      <c r="K30" s="96"/>
      <c r="L30" s="96"/>
    </row>
    <row r="31" spans="1:12" x14ac:dyDescent="0.2">
      <c r="A31" s="130" t="s">
        <v>35</v>
      </c>
      <c r="B31" s="139"/>
      <c r="C31" s="177"/>
      <c r="D31" s="101" t="s">
        <v>477</v>
      </c>
      <c r="E31" s="96"/>
      <c r="F31" s="96">
        <v>0.5</v>
      </c>
      <c r="G31" s="96"/>
      <c r="H31" s="96"/>
      <c r="I31" s="96"/>
      <c r="J31" s="96"/>
      <c r="K31" s="96"/>
      <c r="L31" s="96"/>
    </row>
    <row r="32" spans="1:12" x14ac:dyDescent="0.2">
      <c r="A32" s="130" t="s">
        <v>35</v>
      </c>
      <c r="B32" s="139"/>
      <c r="C32" s="177"/>
      <c r="D32" s="101" t="s">
        <v>513</v>
      </c>
      <c r="E32" s="96"/>
      <c r="F32" s="96"/>
      <c r="G32" s="96">
        <v>0.5</v>
      </c>
      <c r="H32" s="96"/>
      <c r="I32" s="96"/>
      <c r="J32" s="96"/>
      <c r="K32" s="96"/>
      <c r="L32" s="96"/>
    </row>
    <row r="33" spans="1:12" x14ac:dyDescent="0.2">
      <c r="A33" s="130" t="s">
        <v>85</v>
      </c>
      <c r="B33" s="139"/>
      <c r="C33" s="177"/>
      <c r="D33" s="101" t="s">
        <v>478</v>
      </c>
      <c r="E33" s="96"/>
      <c r="F33" s="96">
        <v>0.33</v>
      </c>
      <c r="G33" s="96"/>
      <c r="H33" s="96"/>
      <c r="I33" s="96"/>
      <c r="J33" s="96"/>
      <c r="K33" s="96"/>
      <c r="L33" s="96"/>
    </row>
    <row r="34" spans="1:12" x14ac:dyDescent="0.2">
      <c r="A34" s="130"/>
      <c r="B34" s="139"/>
      <c r="C34" s="177"/>
      <c r="D34" s="101" t="s">
        <v>456</v>
      </c>
      <c r="E34" s="96"/>
      <c r="F34" s="96"/>
      <c r="G34" s="96">
        <v>0.5</v>
      </c>
      <c r="H34" s="96">
        <v>0.5</v>
      </c>
      <c r="I34" s="96"/>
      <c r="J34" s="96"/>
      <c r="K34" s="96"/>
      <c r="L34" s="96"/>
    </row>
    <row r="35" spans="1:12" x14ac:dyDescent="0.2">
      <c r="A35" s="130" t="s">
        <v>45</v>
      </c>
      <c r="B35" s="139"/>
      <c r="C35" s="177"/>
      <c r="D35" s="101" t="s">
        <v>510</v>
      </c>
      <c r="E35" s="96"/>
      <c r="F35" s="96"/>
      <c r="G35" s="96">
        <v>0.5</v>
      </c>
      <c r="H35" s="96"/>
      <c r="I35" s="96">
        <v>0.5</v>
      </c>
      <c r="J35" s="96">
        <v>0.5</v>
      </c>
      <c r="K35" s="96"/>
      <c r="L35" s="96"/>
    </row>
    <row r="36" spans="1:12" x14ac:dyDescent="0.2">
      <c r="A36" s="130"/>
      <c r="B36" s="139"/>
      <c r="C36" s="177"/>
      <c r="D36" s="101" t="s">
        <v>678</v>
      </c>
      <c r="E36" s="96"/>
      <c r="F36" s="96"/>
      <c r="G36" s="96"/>
      <c r="H36" s="96"/>
      <c r="I36" s="96"/>
      <c r="J36" s="96"/>
      <c r="K36" s="96"/>
      <c r="L36" s="96">
        <v>0.5</v>
      </c>
    </row>
    <row r="37" spans="1:12" x14ac:dyDescent="0.2">
      <c r="A37" s="130" t="s">
        <v>23</v>
      </c>
      <c r="B37" s="139"/>
      <c r="C37" s="177"/>
      <c r="D37" s="101" t="s">
        <v>510</v>
      </c>
      <c r="E37" s="96"/>
      <c r="F37" s="96"/>
      <c r="G37" s="96"/>
      <c r="H37" s="96">
        <v>1.5</v>
      </c>
      <c r="I37" s="96"/>
      <c r="J37" s="96"/>
      <c r="K37" s="96"/>
      <c r="L37" s="96"/>
    </row>
    <row r="38" spans="1:12" x14ac:dyDescent="0.2">
      <c r="A38" s="130" t="s">
        <v>50</v>
      </c>
      <c r="B38" s="139"/>
      <c r="C38" s="177"/>
      <c r="D38" s="101" t="s">
        <v>655</v>
      </c>
      <c r="E38" s="96"/>
      <c r="F38" s="96"/>
      <c r="G38" s="96"/>
      <c r="H38" s="96"/>
      <c r="I38" s="96"/>
      <c r="J38" s="96">
        <v>0.5</v>
      </c>
      <c r="K38" s="96"/>
      <c r="L38" s="96"/>
    </row>
    <row r="39" spans="1:12" x14ac:dyDescent="0.2">
      <c r="B39" s="139"/>
      <c r="C39" s="177"/>
      <c r="D39" s="101" t="s">
        <v>480</v>
      </c>
      <c r="E39" s="96"/>
      <c r="F39" s="96">
        <v>0.5</v>
      </c>
      <c r="G39" s="96">
        <v>0.5</v>
      </c>
      <c r="H39" s="96">
        <v>1</v>
      </c>
      <c r="I39" s="96">
        <v>2</v>
      </c>
      <c r="J39" s="96">
        <v>0.5</v>
      </c>
      <c r="K39" s="96">
        <v>0.5</v>
      </c>
      <c r="L39" s="96">
        <v>3</v>
      </c>
    </row>
    <row r="40" spans="1:12" x14ac:dyDescent="0.2">
      <c r="A40" s="130"/>
      <c r="B40" s="139"/>
      <c r="C40" s="177"/>
      <c r="D40" s="101" t="s">
        <v>511</v>
      </c>
      <c r="E40" s="96"/>
      <c r="F40" s="96"/>
      <c r="G40" s="96">
        <v>0.5</v>
      </c>
      <c r="H40" s="96"/>
      <c r="I40" s="96">
        <v>0.5</v>
      </c>
      <c r="J40" s="96"/>
      <c r="K40" s="96"/>
      <c r="L40" s="96"/>
    </row>
    <row r="41" spans="1:12" x14ac:dyDescent="0.2">
      <c r="A41" s="130"/>
      <c r="B41" s="139"/>
      <c r="C41" s="177"/>
      <c r="D41" s="101" t="s">
        <v>512</v>
      </c>
      <c r="E41" s="96"/>
      <c r="F41" s="96"/>
      <c r="G41" s="96">
        <v>0.5</v>
      </c>
      <c r="H41" s="96"/>
      <c r="I41" s="96"/>
      <c r="J41" s="96"/>
      <c r="K41" s="96"/>
      <c r="L41" s="96"/>
    </row>
    <row r="42" spans="1:12" x14ac:dyDescent="0.2">
      <c r="A42" s="130" t="s">
        <v>68</v>
      </c>
      <c r="B42" s="139"/>
      <c r="C42" s="177"/>
      <c r="D42" s="101" t="s">
        <v>477</v>
      </c>
      <c r="E42" s="96"/>
      <c r="F42" s="96">
        <v>0.5</v>
      </c>
      <c r="G42" s="96"/>
      <c r="H42" s="96"/>
      <c r="I42" s="96"/>
      <c r="J42" s="96"/>
      <c r="K42" s="96"/>
      <c r="L42" s="96"/>
    </row>
    <row r="43" spans="1:12" x14ac:dyDescent="0.2">
      <c r="A43" s="130" t="s">
        <v>71</v>
      </c>
      <c r="B43" s="139"/>
      <c r="C43" s="177"/>
      <c r="D43" s="101" t="s">
        <v>680</v>
      </c>
      <c r="E43" s="96"/>
      <c r="F43" s="96"/>
      <c r="G43" s="96"/>
      <c r="H43" s="96"/>
      <c r="I43" s="96"/>
      <c r="J43" s="96"/>
      <c r="K43" s="96"/>
      <c r="L43" s="96">
        <v>0.5</v>
      </c>
    </row>
    <row r="44" spans="1:12" x14ac:dyDescent="0.2">
      <c r="A44" s="130"/>
      <c r="B44" s="139"/>
      <c r="C44" s="177"/>
      <c r="D44" s="101" t="s">
        <v>481</v>
      </c>
      <c r="E44" s="96"/>
      <c r="F44" s="96">
        <v>1</v>
      </c>
      <c r="G44" s="96"/>
      <c r="H44" s="96">
        <v>1</v>
      </c>
      <c r="I44" s="96"/>
      <c r="J44" s="96"/>
      <c r="K44" s="96"/>
      <c r="L44" s="96"/>
    </row>
    <row r="45" spans="1:12" x14ac:dyDescent="0.2">
      <c r="A45" s="130"/>
      <c r="B45" s="139"/>
      <c r="C45" s="177"/>
      <c r="D45" s="101" t="s">
        <v>478</v>
      </c>
      <c r="E45" s="96"/>
      <c r="F45" s="96">
        <v>0.33</v>
      </c>
      <c r="G45" s="96"/>
      <c r="H45" s="96"/>
      <c r="I45" s="96"/>
      <c r="J45" s="96"/>
      <c r="K45" s="96"/>
      <c r="L45" s="96"/>
    </row>
    <row r="46" spans="1:12" x14ac:dyDescent="0.2">
      <c r="A46" s="130" t="s">
        <v>76</v>
      </c>
      <c r="B46" s="139"/>
      <c r="C46" s="177"/>
      <c r="D46" s="101" t="s">
        <v>456</v>
      </c>
      <c r="E46" s="96"/>
      <c r="F46" s="96"/>
      <c r="G46" s="96">
        <v>0.5</v>
      </c>
      <c r="H46" s="96">
        <v>0.5</v>
      </c>
      <c r="I46" s="96"/>
      <c r="J46" s="96"/>
      <c r="K46" s="96"/>
      <c r="L46" s="96"/>
    </row>
    <row r="47" spans="1:12" x14ac:dyDescent="0.2">
      <c r="A47" s="181" t="s">
        <v>108</v>
      </c>
      <c r="B47" s="140"/>
      <c r="C47" s="184"/>
      <c r="D47" s="185"/>
      <c r="E47" s="182"/>
      <c r="F47" s="182">
        <f>SUM(F48:F54)</f>
        <v>0.5</v>
      </c>
      <c r="G47" s="182">
        <f t="shared" ref="G47:I47" si="2">SUM(G48:G54)</f>
        <v>2.5</v>
      </c>
      <c r="H47" s="182">
        <f t="shared" si="2"/>
        <v>1.5</v>
      </c>
      <c r="I47" s="182">
        <f t="shared" si="2"/>
        <v>3.5</v>
      </c>
      <c r="J47" s="182">
        <f t="shared" ref="J47:K47" si="3">SUM(J48:J54)</f>
        <v>0.5</v>
      </c>
      <c r="K47" s="182">
        <f t="shared" si="3"/>
        <v>1.5</v>
      </c>
      <c r="L47" s="182">
        <f t="shared" ref="L47" si="4">SUM(L48:L54)</f>
        <v>3.5</v>
      </c>
    </row>
    <row r="48" spans="1:12" x14ac:dyDescent="0.2">
      <c r="A48" s="130" t="s">
        <v>679</v>
      </c>
      <c r="B48" s="139"/>
      <c r="C48" s="177"/>
      <c r="D48" s="101" t="s">
        <v>678</v>
      </c>
      <c r="E48" s="96"/>
      <c r="F48" s="96"/>
      <c r="G48" s="96"/>
      <c r="H48" s="96"/>
      <c r="I48" s="96"/>
      <c r="J48" s="96"/>
      <c r="K48" s="96"/>
      <c r="L48" s="96">
        <v>0.5</v>
      </c>
    </row>
    <row r="49" spans="1:12" x14ac:dyDescent="0.2">
      <c r="A49" s="130"/>
      <c r="B49" s="139"/>
      <c r="C49" s="177"/>
      <c r="D49" s="101" t="s">
        <v>509</v>
      </c>
      <c r="E49" s="96"/>
      <c r="F49" s="96"/>
      <c r="G49" s="96">
        <v>1</v>
      </c>
      <c r="H49" s="96"/>
      <c r="I49" s="96"/>
      <c r="J49" s="96"/>
      <c r="K49" s="96">
        <v>0.5</v>
      </c>
      <c r="L49" s="96"/>
    </row>
    <row r="50" spans="1:12" x14ac:dyDescent="0.2">
      <c r="A50" s="130"/>
      <c r="B50" s="139"/>
      <c r="C50" s="177"/>
      <c r="D50" s="101" t="s">
        <v>511</v>
      </c>
      <c r="E50" s="96"/>
      <c r="F50" s="96"/>
      <c r="G50" s="96">
        <v>0.5</v>
      </c>
      <c r="H50" s="96"/>
      <c r="I50" s="96">
        <v>0.5</v>
      </c>
      <c r="J50" s="96"/>
      <c r="K50" s="96"/>
      <c r="L50" s="96"/>
    </row>
    <row r="51" spans="1:12" x14ac:dyDescent="0.2">
      <c r="A51" s="130"/>
      <c r="B51" s="139"/>
      <c r="C51" s="177"/>
      <c r="D51" s="101" t="s">
        <v>514</v>
      </c>
      <c r="E51" s="96"/>
      <c r="F51" s="96"/>
      <c r="G51" s="96">
        <v>0.5</v>
      </c>
      <c r="H51" s="96"/>
      <c r="I51" s="96"/>
      <c r="J51" s="96"/>
      <c r="K51" s="96"/>
      <c r="L51" s="96"/>
    </row>
    <row r="52" spans="1:12" x14ac:dyDescent="0.2">
      <c r="A52" s="130" t="s">
        <v>310</v>
      </c>
      <c r="B52" s="139"/>
      <c r="C52" s="177"/>
      <c r="D52" s="101" t="s">
        <v>622</v>
      </c>
      <c r="E52" s="96"/>
      <c r="F52" s="96"/>
      <c r="G52" s="96"/>
      <c r="H52" s="96">
        <v>0.5</v>
      </c>
      <c r="I52" s="96"/>
      <c r="J52" s="96"/>
      <c r="K52" s="96"/>
      <c r="L52" s="96"/>
    </row>
    <row r="53" spans="1:12" x14ac:dyDescent="0.2">
      <c r="B53" s="139"/>
      <c r="C53" s="177"/>
      <c r="D53" s="101" t="s">
        <v>480</v>
      </c>
      <c r="E53" s="96"/>
      <c r="F53" s="96">
        <v>0.5</v>
      </c>
      <c r="G53" s="96">
        <v>0.5</v>
      </c>
      <c r="H53" s="96">
        <v>1</v>
      </c>
      <c r="I53" s="96">
        <v>2</v>
      </c>
      <c r="J53" s="96">
        <v>0.5</v>
      </c>
      <c r="K53" s="96">
        <v>0.5</v>
      </c>
      <c r="L53" s="96">
        <v>3</v>
      </c>
    </row>
    <row r="54" spans="1:12" x14ac:dyDescent="0.2">
      <c r="A54" s="130"/>
      <c r="B54" s="139"/>
      <c r="C54" s="177"/>
      <c r="D54" s="101" t="s">
        <v>641</v>
      </c>
      <c r="E54" s="96"/>
      <c r="F54" s="96"/>
      <c r="G54" s="96"/>
      <c r="H54" s="96"/>
      <c r="I54" s="96">
        <v>1</v>
      </c>
      <c r="J54" s="96"/>
      <c r="K54" s="96">
        <v>0.5</v>
      </c>
      <c r="L54" s="96"/>
    </row>
    <row r="55" spans="1:12" x14ac:dyDescent="0.2">
      <c r="A55" s="181" t="s">
        <v>479</v>
      </c>
      <c r="B55" s="140"/>
      <c r="C55" s="141"/>
      <c r="D55" s="142"/>
      <c r="E55" s="182"/>
      <c r="F55" s="182">
        <f>F56</f>
        <v>1</v>
      </c>
      <c r="G55" s="182">
        <f t="shared" ref="G55:J55" si="5">G56</f>
        <v>0</v>
      </c>
      <c r="H55" s="182">
        <f t="shared" si="5"/>
        <v>1</v>
      </c>
      <c r="I55" s="182">
        <f t="shared" si="5"/>
        <v>0</v>
      </c>
      <c r="J55" s="182">
        <f t="shared" si="5"/>
        <v>0</v>
      </c>
      <c r="K55" s="182">
        <f>SUM(K56:K57)</f>
        <v>0.5</v>
      </c>
      <c r="L55" s="182">
        <f>SUM(L56:L57)</f>
        <v>0</v>
      </c>
    </row>
    <row r="56" spans="1:12" x14ac:dyDescent="0.2">
      <c r="A56" s="130" t="s">
        <v>165</v>
      </c>
      <c r="B56" s="76"/>
      <c r="C56" s="178"/>
      <c r="D56" s="101" t="s">
        <v>481</v>
      </c>
      <c r="E56" s="96"/>
      <c r="F56" s="96">
        <v>1</v>
      </c>
      <c r="G56" s="96"/>
      <c r="H56" s="96">
        <v>1</v>
      </c>
      <c r="I56" s="96"/>
      <c r="J56" s="96"/>
      <c r="K56" s="96"/>
      <c r="L56" s="96"/>
    </row>
    <row r="57" spans="1:12" x14ac:dyDescent="0.2">
      <c r="A57" s="130"/>
      <c r="B57" s="76"/>
      <c r="C57" s="178"/>
      <c r="D57" s="101" t="s">
        <v>141</v>
      </c>
      <c r="E57" s="96"/>
      <c r="F57" s="96"/>
      <c r="G57" s="96"/>
      <c r="H57" s="96"/>
      <c r="I57" s="96"/>
      <c r="J57" s="96"/>
      <c r="K57" s="96">
        <v>0.5</v>
      </c>
      <c r="L57" s="96"/>
    </row>
    <row r="58" spans="1:12" x14ac:dyDescent="0.2">
      <c r="A58" s="181" t="s">
        <v>166</v>
      </c>
      <c r="B58" s="140"/>
      <c r="C58" s="141"/>
      <c r="D58" s="142"/>
      <c r="E58" s="182"/>
      <c r="F58" s="182">
        <f>F59</f>
        <v>0</v>
      </c>
      <c r="G58" s="182">
        <f t="shared" ref="G58:L58" si="6">G59</f>
        <v>1</v>
      </c>
      <c r="H58" s="182">
        <f t="shared" si="6"/>
        <v>0</v>
      </c>
      <c r="I58" s="182">
        <f t="shared" si="6"/>
        <v>0</v>
      </c>
      <c r="J58" s="182">
        <f t="shared" si="6"/>
        <v>0</v>
      </c>
      <c r="K58" s="182">
        <f t="shared" si="6"/>
        <v>0.5</v>
      </c>
      <c r="L58" s="182">
        <f t="shared" si="6"/>
        <v>0</v>
      </c>
    </row>
    <row r="59" spans="1:12" x14ac:dyDescent="0.2">
      <c r="A59" s="65"/>
      <c r="B59" s="76"/>
      <c r="C59" s="178"/>
      <c r="D59" s="101" t="s">
        <v>509</v>
      </c>
      <c r="E59" s="96"/>
      <c r="F59" s="96"/>
      <c r="G59" s="96">
        <v>1</v>
      </c>
      <c r="H59" s="96"/>
      <c r="I59" s="96"/>
      <c r="J59" s="96"/>
      <c r="K59" s="96">
        <v>0.5</v>
      </c>
      <c r="L59" s="96"/>
    </row>
    <row r="60" spans="1:12" x14ac:dyDescent="0.2">
      <c r="A60" s="181" t="s">
        <v>453</v>
      </c>
      <c r="B60" s="140"/>
      <c r="C60" s="141"/>
      <c r="D60" s="142"/>
      <c r="E60" s="182"/>
      <c r="F60" s="182">
        <f>F61</f>
        <v>0</v>
      </c>
      <c r="G60" s="182">
        <f t="shared" ref="G60:L60" si="7">G61</f>
        <v>0.5</v>
      </c>
      <c r="H60" s="182">
        <f t="shared" si="7"/>
        <v>0</v>
      </c>
      <c r="I60" s="182">
        <f t="shared" si="7"/>
        <v>0</v>
      </c>
      <c r="J60" s="182">
        <f t="shared" si="7"/>
        <v>0</v>
      </c>
      <c r="K60" s="182">
        <f t="shared" si="7"/>
        <v>0</v>
      </c>
      <c r="L60" s="182">
        <f t="shared" si="7"/>
        <v>0</v>
      </c>
    </row>
    <row r="61" spans="1:12" x14ac:dyDescent="0.2">
      <c r="A61" s="65"/>
      <c r="B61" s="76"/>
      <c r="C61" s="178"/>
      <c r="D61" s="101" t="s">
        <v>513</v>
      </c>
      <c r="E61" s="96"/>
      <c r="F61" s="96"/>
      <c r="G61" s="96">
        <v>0.5</v>
      </c>
      <c r="H61" s="96"/>
      <c r="I61" s="96"/>
      <c r="J61" s="96"/>
      <c r="K61" s="96"/>
      <c r="L61" s="96"/>
    </row>
  </sheetData>
  <mergeCells count="1">
    <mergeCell ref="A1:I1"/>
  </mergeCells>
  <printOptions horizontalCentered="1"/>
  <pageMargins left="0.2" right="0.2" top="0.4" bottom="0.2" header="0" footer="0"/>
  <pageSetup scale="62" fitToWidth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B40"/>
  <sheetViews>
    <sheetView topLeftCell="C5" zoomScaleNormal="100" workbookViewId="0">
      <selection activeCell="E36" sqref="E36"/>
    </sheetView>
  </sheetViews>
  <sheetFormatPr defaultColWidth="8.625" defaultRowHeight="11.25" x14ac:dyDescent="0.2"/>
  <cols>
    <col min="1" max="1" width="8.125" style="10" hidden="1" customWidth="1"/>
    <col min="2" max="2" width="7.125" style="10" hidden="1" customWidth="1"/>
    <col min="3" max="3" width="23.75" style="10" customWidth="1"/>
    <col min="4" max="4" width="10.75" style="10" customWidth="1"/>
    <col min="5" max="5" width="38.75" style="10" customWidth="1"/>
    <col min="6" max="6" width="14.125" style="10" customWidth="1"/>
    <col min="7" max="7" width="4.125" style="10" hidden="1" customWidth="1"/>
    <col min="8" max="8" width="3.875" style="10" hidden="1" customWidth="1"/>
    <col min="9" max="14" width="3.625" style="10" hidden="1" customWidth="1"/>
    <col min="15" max="19" width="4.125" style="10" hidden="1" customWidth="1"/>
    <col min="20" max="22" width="3.875" style="10" hidden="1" customWidth="1"/>
    <col min="23" max="32" width="5" style="10" hidden="1" customWidth="1"/>
    <col min="33" max="34" width="4.875" style="10" hidden="1" customWidth="1"/>
    <col min="35" max="52" width="4.875" style="10" customWidth="1"/>
    <col min="53" max="53" width="5.875" style="10" customWidth="1"/>
    <col min="54" max="54" width="5.25" style="10" customWidth="1"/>
    <col min="55" max="16384" width="8.625" style="10"/>
  </cols>
  <sheetData>
    <row r="1" spans="1:54" s="1" customFormat="1" ht="15" customHeight="1" x14ac:dyDescent="0.25">
      <c r="B1" s="151"/>
      <c r="C1" s="217" t="s">
        <v>605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</row>
    <row r="2" spans="1:54" s="1" customFormat="1" ht="12.75" customHeight="1" x14ac:dyDescent="0.25">
      <c r="B2" s="160"/>
      <c r="C2" s="221" t="s">
        <v>620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</row>
    <row r="3" spans="1:54" s="1" customFormat="1" ht="12" customHeight="1" x14ac:dyDescent="0.2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</row>
    <row r="4" spans="1:54" s="13" customFormat="1" ht="15" customHeight="1" x14ac:dyDescent="0.2">
      <c r="A4" s="11" t="s">
        <v>239</v>
      </c>
      <c r="B4" s="11" t="s">
        <v>240</v>
      </c>
      <c r="C4" s="16" t="s">
        <v>267</v>
      </c>
      <c r="D4" s="16" t="s">
        <v>1</v>
      </c>
      <c r="E4" s="16" t="s">
        <v>2</v>
      </c>
      <c r="F4" s="122" t="s">
        <v>3</v>
      </c>
      <c r="G4" s="11">
        <v>1978</v>
      </c>
      <c r="H4" s="11">
        <v>1979</v>
      </c>
      <c r="I4" s="11">
        <v>1980</v>
      </c>
      <c r="J4" s="11">
        <v>1981</v>
      </c>
      <c r="K4" s="11">
        <v>1982</v>
      </c>
      <c r="L4" s="11">
        <v>1983</v>
      </c>
      <c r="M4" s="11">
        <v>1984</v>
      </c>
      <c r="N4" s="11">
        <v>1985</v>
      </c>
      <c r="O4" s="11">
        <v>1986</v>
      </c>
      <c r="P4" s="11">
        <v>1987</v>
      </c>
      <c r="Q4" s="11">
        <v>1988</v>
      </c>
      <c r="R4" s="11">
        <v>1989</v>
      </c>
      <c r="S4" s="11">
        <v>1990</v>
      </c>
      <c r="T4" s="11">
        <v>1991</v>
      </c>
      <c r="U4" s="11">
        <v>1992</v>
      </c>
      <c r="V4" s="12">
        <v>1993</v>
      </c>
      <c r="W4" s="12">
        <v>1994</v>
      </c>
      <c r="X4" s="12">
        <v>1995</v>
      </c>
      <c r="Y4" s="12">
        <v>1996</v>
      </c>
      <c r="Z4" s="12">
        <v>1997</v>
      </c>
      <c r="AA4" s="12">
        <v>1998</v>
      </c>
      <c r="AB4" s="12">
        <v>1999</v>
      </c>
      <c r="AC4" s="12">
        <v>2000</v>
      </c>
      <c r="AD4" s="12">
        <v>2001</v>
      </c>
      <c r="AE4" s="12">
        <v>2002</v>
      </c>
      <c r="AF4" s="12">
        <v>2003</v>
      </c>
      <c r="AG4" s="198">
        <v>2004</v>
      </c>
      <c r="AH4" s="198">
        <v>2005</v>
      </c>
      <c r="AI4" s="198">
        <v>2006</v>
      </c>
      <c r="AJ4" s="198">
        <v>2007</v>
      </c>
      <c r="AK4" s="198">
        <v>2008</v>
      </c>
      <c r="AL4" s="198">
        <v>2009</v>
      </c>
      <c r="AM4" s="198">
        <v>2010</v>
      </c>
      <c r="AN4" s="198">
        <v>2011</v>
      </c>
      <c r="AO4" s="198">
        <v>2012</v>
      </c>
      <c r="AP4" s="198">
        <v>2013</v>
      </c>
      <c r="AQ4" s="198">
        <v>2014</v>
      </c>
      <c r="AR4" s="198">
        <v>2015</v>
      </c>
      <c r="AS4" s="198">
        <v>2016</v>
      </c>
      <c r="AT4" s="198">
        <v>2017</v>
      </c>
      <c r="AU4" s="198">
        <v>2018</v>
      </c>
      <c r="AV4" s="198">
        <v>2019</v>
      </c>
      <c r="AW4" s="198">
        <v>2020</v>
      </c>
      <c r="AX4" s="198">
        <v>2021</v>
      </c>
      <c r="AY4" s="198">
        <v>2022</v>
      </c>
      <c r="AZ4" s="198">
        <v>2023</v>
      </c>
      <c r="BA4" s="198">
        <v>2024</v>
      </c>
      <c r="BB4" s="198">
        <v>2025</v>
      </c>
    </row>
    <row r="5" spans="1:54" s="13" customFormat="1" ht="15" customHeight="1" x14ac:dyDescent="0.25">
      <c r="A5" s="190"/>
      <c r="B5" s="190"/>
      <c r="C5" s="32" t="s">
        <v>425</v>
      </c>
      <c r="D5" s="30"/>
      <c r="E5" s="30"/>
      <c r="F5" s="3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07">
        <f>AZ6</f>
        <v>2</v>
      </c>
      <c r="BA5" s="107">
        <f>BA6</f>
        <v>0</v>
      </c>
      <c r="BB5" s="107">
        <f>BB6</f>
        <v>0</v>
      </c>
    </row>
    <row r="6" spans="1:54" s="13" customFormat="1" ht="15" customHeight="1" x14ac:dyDescent="0.2">
      <c r="A6" s="190"/>
      <c r="B6" s="190"/>
      <c r="C6" s="52" t="s">
        <v>73</v>
      </c>
      <c r="D6" s="69" t="s">
        <v>72</v>
      </c>
      <c r="E6" s="64" t="s">
        <v>649</v>
      </c>
      <c r="F6" s="64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  <c r="AY6" s="191"/>
      <c r="AZ6" s="55">
        <v>2</v>
      </c>
      <c r="BA6" s="55">
        <v>0</v>
      </c>
      <c r="BB6" s="55">
        <v>0</v>
      </c>
    </row>
    <row r="7" spans="1:54" s="43" customFormat="1" ht="15" customHeight="1" x14ac:dyDescent="0.25">
      <c r="A7" s="41" t="s">
        <v>598</v>
      </c>
      <c r="B7" s="41" t="s">
        <v>601</v>
      </c>
      <c r="C7" s="42" t="s">
        <v>600</v>
      </c>
      <c r="D7" s="171"/>
      <c r="E7" s="33"/>
      <c r="F7" s="33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107"/>
      <c r="AT7" s="107"/>
      <c r="AU7" s="107"/>
      <c r="AV7" s="107"/>
      <c r="AW7" s="107"/>
      <c r="AX7" s="107">
        <f>SUM(AX8:AX9)</f>
        <v>4</v>
      </c>
      <c r="AY7" s="107">
        <f>SUM(AY8:AY9)</f>
        <v>5</v>
      </c>
      <c r="AZ7" s="107">
        <f>SUM(AZ8:AZ10)</f>
        <v>9</v>
      </c>
      <c r="BA7" s="107">
        <f>SUM(BA8:BA10)</f>
        <v>7</v>
      </c>
      <c r="BB7" s="107">
        <f>SUM(BB8:BB10)</f>
        <v>9</v>
      </c>
    </row>
    <row r="8" spans="1:54" s="52" customFormat="1" ht="15" customHeight="1" x14ac:dyDescent="0.2">
      <c r="B8" s="52" t="s">
        <v>603</v>
      </c>
      <c r="C8" s="52" t="s">
        <v>600</v>
      </c>
      <c r="D8" s="65">
        <v>51.050199999999997</v>
      </c>
      <c r="E8" s="52" t="s">
        <v>612</v>
      </c>
      <c r="AX8" s="52">
        <v>4</v>
      </c>
      <c r="AY8" s="52">
        <v>5</v>
      </c>
      <c r="AZ8" s="52">
        <v>5</v>
      </c>
      <c r="BA8" s="52">
        <v>5</v>
      </c>
      <c r="BB8" s="52">
        <v>3</v>
      </c>
    </row>
    <row r="9" spans="1:54" s="52" customFormat="1" ht="15" customHeight="1" x14ac:dyDescent="0.2">
      <c r="A9" s="52" t="s">
        <v>598</v>
      </c>
      <c r="B9" s="52" t="s">
        <v>599</v>
      </c>
      <c r="C9" s="52" t="s">
        <v>600</v>
      </c>
      <c r="D9" s="65">
        <v>51.050600000000003</v>
      </c>
      <c r="E9" s="52" t="s">
        <v>602</v>
      </c>
      <c r="AX9" s="52">
        <v>0</v>
      </c>
      <c r="AY9" s="52">
        <v>0</v>
      </c>
      <c r="AZ9" s="52">
        <v>4</v>
      </c>
      <c r="BA9" s="52">
        <v>2</v>
      </c>
      <c r="BB9" s="52">
        <v>2</v>
      </c>
    </row>
    <row r="10" spans="1:54" s="52" customFormat="1" ht="15" customHeight="1" x14ac:dyDescent="0.2">
      <c r="C10" s="52" t="s">
        <v>600</v>
      </c>
      <c r="D10" s="65">
        <v>51.050800000000002</v>
      </c>
      <c r="E10" s="52" t="s">
        <v>650</v>
      </c>
      <c r="AY10" s="52">
        <v>0</v>
      </c>
      <c r="AZ10" s="52">
        <v>0</v>
      </c>
      <c r="BA10" s="52">
        <v>0</v>
      </c>
      <c r="BB10" s="52">
        <v>4</v>
      </c>
    </row>
    <row r="11" spans="1:54" s="43" customFormat="1" ht="15" customHeight="1" x14ac:dyDescent="0.25">
      <c r="A11" s="41" t="s">
        <v>268</v>
      </c>
      <c r="B11" s="41" t="s">
        <v>21</v>
      </c>
      <c r="C11" s="42" t="s">
        <v>124</v>
      </c>
      <c r="D11" s="33"/>
      <c r="E11" s="33"/>
      <c r="F11" s="33"/>
      <c r="G11" s="37">
        <v>20</v>
      </c>
      <c r="H11" s="37">
        <v>26</v>
      </c>
      <c r="I11" s="37">
        <v>15</v>
      </c>
      <c r="J11" s="37">
        <v>17</v>
      </c>
      <c r="K11" s="37">
        <v>20</v>
      </c>
      <c r="L11" s="37">
        <v>24</v>
      </c>
      <c r="M11" s="37">
        <v>9</v>
      </c>
      <c r="N11" s="37">
        <v>18</v>
      </c>
      <c r="O11" s="37">
        <v>19</v>
      </c>
      <c r="P11" s="37">
        <v>17</v>
      </c>
      <c r="Q11" s="37">
        <v>24</v>
      </c>
      <c r="R11" s="37">
        <v>23</v>
      </c>
      <c r="S11" s="37">
        <v>28</v>
      </c>
      <c r="T11" s="37">
        <v>19</v>
      </c>
      <c r="U11" s="37">
        <v>20</v>
      </c>
      <c r="V11" s="37">
        <v>18</v>
      </c>
      <c r="W11" s="37">
        <v>9</v>
      </c>
      <c r="X11" s="37">
        <v>10</v>
      </c>
      <c r="Y11" s="37">
        <v>21</v>
      </c>
      <c r="Z11" s="37">
        <v>18</v>
      </c>
      <c r="AA11" s="37">
        <v>24</v>
      </c>
      <c r="AB11" s="37">
        <v>10</v>
      </c>
      <c r="AC11" s="37">
        <v>11</v>
      </c>
      <c r="AD11" s="37">
        <v>5</v>
      </c>
      <c r="AE11" s="37">
        <v>6</v>
      </c>
      <c r="AF11" s="37">
        <v>8</v>
      </c>
      <c r="AG11" s="37">
        <v>15</v>
      </c>
      <c r="AH11" s="37">
        <v>11</v>
      </c>
      <c r="AI11" s="37">
        <v>15</v>
      </c>
      <c r="AJ11" s="37">
        <v>17</v>
      </c>
      <c r="AK11" s="37">
        <v>24</v>
      </c>
      <c r="AL11" s="37">
        <v>17</v>
      </c>
      <c r="AM11" s="37">
        <v>25</v>
      </c>
      <c r="AN11" s="37">
        <v>29</v>
      </c>
      <c r="AO11" s="37">
        <v>36</v>
      </c>
      <c r="AP11" s="37">
        <v>23</v>
      </c>
      <c r="AQ11" s="37">
        <v>22</v>
      </c>
      <c r="AR11" s="37">
        <v>35</v>
      </c>
      <c r="AS11" s="107">
        <v>20</v>
      </c>
      <c r="AT11" s="107">
        <v>26</v>
      </c>
      <c r="AU11" s="107">
        <v>25</v>
      </c>
      <c r="AV11" s="107">
        <v>24</v>
      </c>
      <c r="AW11" s="107">
        <v>40</v>
      </c>
      <c r="AX11" s="107">
        <f>SUM(AX12:AX18,AX23)</f>
        <v>17</v>
      </c>
      <c r="AY11" s="107">
        <f>SUM(AY12:AY18,AY23)</f>
        <v>28</v>
      </c>
      <c r="AZ11" s="107">
        <f>SUM(AZ12:AZ18,AZ23)</f>
        <v>37</v>
      </c>
      <c r="BA11" s="107">
        <f>SUM(BA12:BA18,BA23)</f>
        <v>74</v>
      </c>
      <c r="BB11" s="107">
        <f>SUM(BB12:BB18,BB23)</f>
        <v>53</v>
      </c>
    </row>
    <row r="12" spans="1:54" s="14" customFormat="1" ht="15" customHeight="1" x14ac:dyDescent="0.2">
      <c r="A12" s="27" t="s">
        <v>268</v>
      </c>
      <c r="B12" s="27" t="s">
        <v>597</v>
      </c>
      <c r="C12" s="14" t="s">
        <v>436</v>
      </c>
      <c r="D12" s="172" t="s">
        <v>157</v>
      </c>
      <c r="E12" s="14" t="s">
        <v>504</v>
      </c>
      <c r="AK12" s="14">
        <v>2</v>
      </c>
      <c r="AL12" s="14">
        <v>1</v>
      </c>
      <c r="AM12" s="14">
        <v>1</v>
      </c>
      <c r="AN12" s="14">
        <v>3</v>
      </c>
      <c r="AO12" s="14">
        <v>3</v>
      </c>
      <c r="AP12" s="14">
        <v>3</v>
      </c>
      <c r="AQ12" s="14">
        <v>0</v>
      </c>
      <c r="AR12" s="14">
        <v>4</v>
      </c>
      <c r="AS12" s="14">
        <v>0</v>
      </c>
      <c r="AT12" s="14">
        <v>1</v>
      </c>
      <c r="AU12" s="14">
        <v>4</v>
      </c>
      <c r="AV12" s="14">
        <v>3</v>
      </c>
      <c r="AW12" s="14">
        <v>2</v>
      </c>
      <c r="AX12" s="14">
        <v>0</v>
      </c>
    </row>
    <row r="13" spans="1:54" s="14" customFormat="1" ht="15" hidden="1" customHeight="1" x14ac:dyDescent="0.2">
      <c r="A13" s="27" t="s">
        <v>268</v>
      </c>
      <c r="B13" s="27" t="s">
        <v>323</v>
      </c>
      <c r="C13" s="14" t="s">
        <v>200</v>
      </c>
      <c r="D13" s="57">
        <v>13.1205</v>
      </c>
      <c r="E13" s="9" t="s">
        <v>151</v>
      </c>
      <c r="F13" s="9"/>
      <c r="G13" s="9">
        <v>4</v>
      </c>
      <c r="H13" s="9">
        <v>2</v>
      </c>
      <c r="I13" s="9">
        <v>1</v>
      </c>
      <c r="J13" s="9">
        <v>1</v>
      </c>
      <c r="K13" s="9">
        <v>3</v>
      </c>
      <c r="L13" s="9">
        <v>3</v>
      </c>
      <c r="M13" s="9">
        <v>1</v>
      </c>
      <c r="N13" s="9">
        <v>0</v>
      </c>
      <c r="O13" s="9">
        <v>0</v>
      </c>
      <c r="P13" s="9">
        <v>2</v>
      </c>
      <c r="Q13" s="9">
        <v>2</v>
      </c>
      <c r="R13" s="9">
        <v>0</v>
      </c>
      <c r="S13" s="9">
        <v>0</v>
      </c>
      <c r="T13" s="9">
        <v>0</v>
      </c>
      <c r="U13" s="9">
        <v>0</v>
      </c>
    </row>
    <row r="14" spans="1:54" s="14" customFormat="1" ht="15" hidden="1" customHeight="1" x14ac:dyDescent="0.2">
      <c r="A14" s="27" t="s">
        <v>268</v>
      </c>
      <c r="B14" s="27" t="s">
        <v>324</v>
      </c>
      <c r="C14" s="14" t="s">
        <v>165</v>
      </c>
      <c r="D14" s="57">
        <v>13.110099999999999</v>
      </c>
      <c r="E14" s="9" t="s">
        <v>144</v>
      </c>
      <c r="F14" s="9"/>
      <c r="G14" s="9">
        <v>15</v>
      </c>
      <c r="H14" s="9">
        <v>12</v>
      </c>
      <c r="I14" s="9">
        <v>7</v>
      </c>
      <c r="J14" s="9">
        <v>6</v>
      </c>
      <c r="K14" s="9">
        <v>5</v>
      </c>
      <c r="L14" s="9">
        <v>10</v>
      </c>
      <c r="M14" s="9">
        <v>2</v>
      </c>
      <c r="N14" s="9">
        <v>2</v>
      </c>
      <c r="O14" s="9">
        <v>5</v>
      </c>
      <c r="P14" s="9">
        <v>4</v>
      </c>
      <c r="Q14" s="9">
        <v>2</v>
      </c>
      <c r="R14" s="9">
        <v>5</v>
      </c>
      <c r="S14" s="9">
        <v>7</v>
      </c>
      <c r="T14" s="9">
        <v>2</v>
      </c>
      <c r="U14" s="9">
        <v>0</v>
      </c>
      <c r="V14" s="14">
        <v>1</v>
      </c>
      <c r="W14" s="14">
        <v>0</v>
      </c>
      <c r="X14" s="14">
        <v>0</v>
      </c>
      <c r="Y14" s="14">
        <v>0</v>
      </c>
      <c r="Z14" s="14" t="s">
        <v>21</v>
      </c>
      <c r="AA14" s="14" t="s">
        <v>21</v>
      </c>
      <c r="AB14" s="14" t="s">
        <v>21</v>
      </c>
      <c r="AC14" s="14" t="s">
        <v>21</v>
      </c>
      <c r="AD14" s="14" t="s">
        <v>21</v>
      </c>
      <c r="AE14" s="14" t="s">
        <v>21</v>
      </c>
      <c r="AF14" s="14" t="s">
        <v>21</v>
      </c>
      <c r="AG14" s="14" t="s">
        <v>21</v>
      </c>
      <c r="AH14" s="14" t="s">
        <v>21</v>
      </c>
      <c r="AI14" s="14" t="s">
        <v>21</v>
      </c>
      <c r="AJ14" s="14" t="s">
        <v>21</v>
      </c>
      <c r="AK14" s="14" t="s">
        <v>21</v>
      </c>
      <c r="AL14" s="14" t="s">
        <v>21</v>
      </c>
      <c r="AM14" s="14" t="s">
        <v>21</v>
      </c>
      <c r="AN14" s="14" t="s">
        <v>21</v>
      </c>
    </row>
    <row r="15" spans="1:54" s="14" customFormat="1" ht="15" hidden="1" customHeight="1" x14ac:dyDescent="0.2">
      <c r="A15" s="27" t="s">
        <v>268</v>
      </c>
      <c r="B15" s="27"/>
      <c r="C15" s="14" t="s">
        <v>165</v>
      </c>
      <c r="D15" s="55"/>
      <c r="E15" s="60" t="s">
        <v>145</v>
      </c>
      <c r="F15" s="60"/>
      <c r="G15" s="9">
        <v>8</v>
      </c>
      <c r="H15" s="9">
        <v>4</v>
      </c>
      <c r="I15" s="9">
        <v>0</v>
      </c>
      <c r="J15" s="9">
        <v>0</v>
      </c>
      <c r="K15" s="9">
        <v>0</v>
      </c>
    </row>
    <row r="16" spans="1:54" s="14" customFormat="1" ht="15" hidden="1" customHeight="1" x14ac:dyDescent="0.2">
      <c r="A16" s="27" t="s">
        <v>268</v>
      </c>
      <c r="B16" s="27"/>
      <c r="C16" s="14" t="s">
        <v>165</v>
      </c>
      <c r="D16" s="55"/>
      <c r="E16" s="60" t="s">
        <v>147</v>
      </c>
      <c r="F16" s="60"/>
      <c r="G16" s="9">
        <v>7</v>
      </c>
      <c r="H16" s="9">
        <v>8</v>
      </c>
      <c r="I16" s="9">
        <v>7</v>
      </c>
      <c r="J16" s="9">
        <v>6</v>
      </c>
      <c r="K16" s="9">
        <v>5</v>
      </c>
    </row>
    <row r="17" spans="1:54" s="14" customFormat="1" ht="15" hidden="1" customHeight="1" x14ac:dyDescent="0.2">
      <c r="A17" s="27" t="s">
        <v>268</v>
      </c>
      <c r="B17" s="27" t="s">
        <v>327</v>
      </c>
      <c r="C17" s="14" t="s">
        <v>165</v>
      </c>
      <c r="D17" s="57">
        <v>13.040100000000001</v>
      </c>
      <c r="E17" s="9" t="s">
        <v>215</v>
      </c>
      <c r="F17" s="9"/>
      <c r="G17" s="9">
        <v>1</v>
      </c>
      <c r="H17" s="9">
        <v>12</v>
      </c>
      <c r="I17" s="9">
        <v>7</v>
      </c>
      <c r="J17" s="9">
        <v>10</v>
      </c>
      <c r="K17" s="9">
        <v>12</v>
      </c>
      <c r="L17" s="9">
        <v>11</v>
      </c>
      <c r="M17" s="9">
        <v>6</v>
      </c>
      <c r="N17" s="9">
        <v>16</v>
      </c>
      <c r="O17" s="9">
        <v>14</v>
      </c>
      <c r="P17" s="9">
        <v>11</v>
      </c>
      <c r="Q17" s="9">
        <v>20</v>
      </c>
      <c r="R17" s="9">
        <v>18</v>
      </c>
      <c r="S17" s="9">
        <v>21</v>
      </c>
      <c r="T17" s="9">
        <v>17</v>
      </c>
      <c r="U17" s="9">
        <v>20</v>
      </c>
      <c r="V17" s="14">
        <v>17</v>
      </c>
      <c r="W17" s="14">
        <v>9</v>
      </c>
      <c r="X17" s="14">
        <v>9</v>
      </c>
      <c r="Y17" s="14">
        <v>19</v>
      </c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</row>
    <row r="18" spans="1:54" s="14" customFormat="1" ht="15" customHeight="1" x14ac:dyDescent="0.2">
      <c r="A18" s="27" t="s">
        <v>268</v>
      </c>
      <c r="B18" s="27" t="s">
        <v>328</v>
      </c>
      <c r="C18" s="14" t="s">
        <v>165</v>
      </c>
      <c r="D18" s="57">
        <v>13.040100000000001</v>
      </c>
      <c r="E18" s="9" t="s">
        <v>499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Z18" s="14">
        <v>8</v>
      </c>
      <c r="AA18" s="14">
        <v>9</v>
      </c>
      <c r="AB18" s="14">
        <v>1</v>
      </c>
      <c r="AC18" s="14">
        <v>3</v>
      </c>
      <c r="AD18" s="14">
        <v>0</v>
      </c>
      <c r="AE18" s="14">
        <v>2</v>
      </c>
      <c r="AF18" s="14">
        <f>SUM(AF19:AF21)</f>
        <v>2</v>
      </c>
      <c r="AG18" s="14">
        <f t="shared" ref="AG18:AY18" si="0">SUM(AG19:AG21)</f>
        <v>4</v>
      </c>
      <c r="AH18" s="14">
        <f t="shared" si="0"/>
        <v>4</v>
      </c>
      <c r="AI18" s="14">
        <f t="shared" si="0"/>
        <v>6</v>
      </c>
      <c r="AJ18" s="14">
        <f t="shared" si="0"/>
        <v>9</v>
      </c>
      <c r="AK18" s="14">
        <f t="shared" si="0"/>
        <v>10</v>
      </c>
      <c r="AL18" s="14">
        <f t="shared" si="0"/>
        <v>11</v>
      </c>
      <c r="AM18" s="14">
        <f t="shared" si="0"/>
        <v>13</v>
      </c>
      <c r="AN18" s="14">
        <f t="shared" si="0"/>
        <v>16</v>
      </c>
      <c r="AO18" s="14">
        <f t="shared" si="0"/>
        <v>25</v>
      </c>
      <c r="AP18" s="14">
        <f t="shared" si="0"/>
        <v>12</v>
      </c>
      <c r="AQ18" s="14">
        <f t="shared" si="0"/>
        <v>14</v>
      </c>
      <c r="AR18" s="14">
        <f t="shared" si="0"/>
        <v>24</v>
      </c>
      <c r="AS18" s="14">
        <f t="shared" si="0"/>
        <v>15</v>
      </c>
      <c r="AT18" s="14">
        <f t="shared" si="0"/>
        <v>18</v>
      </c>
      <c r="AU18" s="14">
        <f t="shared" si="0"/>
        <v>14</v>
      </c>
      <c r="AV18" s="14">
        <f t="shared" si="0"/>
        <v>13</v>
      </c>
      <c r="AW18" s="14">
        <f t="shared" si="0"/>
        <v>29</v>
      </c>
      <c r="AX18" s="14">
        <f t="shared" si="0"/>
        <v>10</v>
      </c>
      <c r="AY18" s="14">
        <f t="shared" si="0"/>
        <v>20</v>
      </c>
      <c r="AZ18" s="14">
        <f>SUM(AZ19:AZ22)</f>
        <v>29</v>
      </c>
      <c r="BA18" s="14">
        <f>SUM(BA19:BA22)</f>
        <v>64</v>
      </c>
      <c r="BB18" s="14">
        <f>SUM(BB19:BB22)</f>
        <v>45</v>
      </c>
    </row>
    <row r="19" spans="1:54" s="14" customFormat="1" ht="15" customHeight="1" x14ac:dyDescent="0.2">
      <c r="A19" s="27"/>
      <c r="B19" s="27"/>
      <c r="D19" s="57"/>
      <c r="E19" s="90"/>
      <c r="F19" s="90" t="s">
        <v>359</v>
      </c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05"/>
      <c r="W19" s="105"/>
      <c r="X19" s="105"/>
      <c r="Y19" s="105"/>
      <c r="Z19" s="105">
        <v>8</v>
      </c>
      <c r="AA19" s="105">
        <v>9</v>
      </c>
      <c r="AB19" s="105">
        <v>1</v>
      </c>
      <c r="AC19" s="105">
        <v>3</v>
      </c>
      <c r="AD19" s="105">
        <v>0</v>
      </c>
      <c r="AE19" s="105">
        <v>2</v>
      </c>
      <c r="AF19" s="86">
        <v>2</v>
      </c>
      <c r="AG19" s="86">
        <v>4</v>
      </c>
      <c r="AH19" s="86">
        <v>4</v>
      </c>
      <c r="AI19" s="86">
        <v>6</v>
      </c>
      <c r="AJ19" s="86">
        <v>9</v>
      </c>
      <c r="AK19" s="86">
        <v>10</v>
      </c>
      <c r="AL19" s="86">
        <v>11</v>
      </c>
      <c r="AM19" s="86">
        <v>13</v>
      </c>
      <c r="AN19" s="86">
        <v>16</v>
      </c>
      <c r="AO19" s="86">
        <v>25</v>
      </c>
      <c r="AP19" s="86">
        <v>12</v>
      </c>
      <c r="AQ19" s="86">
        <v>14</v>
      </c>
      <c r="AR19" s="86">
        <v>24</v>
      </c>
      <c r="AS19" s="86">
        <v>15</v>
      </c>
      <c r="AT19" s="86">
        <v>18</v>
      </c>
      <c r="AU19" s="86">
        <v>14</v>
      </c>
      <c r="AV19" s="86">
        <v>13</v>
      </c>
      <c r="AW19" s="86">
        <v>29</v>
      </c>
      <c r="AX19" s="86">
        <v>10</v>
      </c>
      <c r="AY19" s="86">
        <v>12</v>
      </c>
      <c r="AZ19" s="86">
        <v>5</v>
      </c>
      <c r="BA19" s="86">
        <v>1</v>
      </c>
      <c r="BB19" s="86">
        <v>0</v>
      </c>
    </row>
    <row r="20" spans="1:54" s="14" customFormat="1" ht="15" customHeight="1" x14ac:dyDescent="0.2">
      <c r="A20" s="27"/>
      <c r="B20" s="27"/>
      <c r="D20" s="57"/>
      <c r="E20" s="90"/>
      <c r="F20" s="90" t="s">
        <v>647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>
        <v>6</v>
      </c>
      <c r="AZ20" s="86">
        <v>16</v>
      </c>
      <c r="BA20" s="86">
        <v>60</v>
      </c>
      <c r="BB20" s="86">
        <v>38</v>
      </c>
    </row>
    <row r="21" spans="1:54" s="14" customFormat="1" ht="15" customHeight="1" x14ac:dyDescent="0.2">
      <c r="A21" s="27"/>
      <c r="B21" s="27"/>
      <c r="D21" s="57"/>
      <c r="E21" s="90"/>
      <c r="F21" s="90" t="s">
        <v>651</v>
      </c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>
        <v>2</v>
      </c>
      <c r="AZ21" s="86">
        <v>7</v>
      </c>
      <c r="BA21" s="86">
        <v>1</v>
      </c>
      <c r="BB21" s="86">
        <v>2</v>
      </c>
    </row>
    <row r="22" spans="1:54" s="14" customFormat="1" ht="15" customHeight="1" x14ac:dyDescent="0.2">
      <c r="A22" s="27"/>
      <c r="B22" s="27"/>
      <c r="D22" s="57"/>
      <c r="E22" s="90"/>
      <c r="F22" s="90" t="s">
        <v>648</v>
      </c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>
        <v>0</v>
      </c>
      <c r="AZ22" s="86">
        <v>1</v>
      </c>
      <c r="BA22" s="86">
        <v>2</v>
      </c>
      <c r="BB22" s="86">
        <v>5</v>
      </c>
    </row>
    <row r="23" spans="1:54" s="14" customFormat="1" ht="15" customHeight="1" x14ac:dyDescent="0.2">
      <c r="A23" s="27" t="s">
        <v>268</v>
      </c>
      <c r="B23" s="27" t="s">
        <v>270</v>
      </c>
      <c r="C23" s="14" t="s">
        <v>136</v>
      </c>
      <c r="D23" s="172" t="s">
        <v>216</v>
      </c>
      <c r="E23" s="14" t="s">
        <v>503</v>
      </c>
      <c r="X23" s="14">
        <v>1</v>
      </c>
      <c r="Y23" s="14">
        <v>2</v>
      </c>
      <c r="Z23" s="14">
        <v>10</v>
      </c>
      <c r="AA23" s="14">
        <v>15</v>
      </c>
      <c r="AB23" s="14">
        <v>9</v>
      </c>
      <c r="AC23" s="14">
        <v>8</v>
      </c>
      <c r="AD23" s="14">
        <v>5</v>
      </c>
      <c r="AE23" s="14">
        <v>4</v>
      </c>
      <c r="AF23" s="14">
        <v>6</v>
      </c>
      <c r="AG23" s="14">
        <v>11</v>
      </c>
      <c r="AH23" s="14">
        <v>7</v>
      </c>
      <c r="AI23" s="14">
        <v>9</v>
      </c>
      <c r="AJ23" s="14">
        <v>8</v>
      </c>
      <c r="AK23" s="14">
        <v>12</v>
      </c>
      <c r="AL23" s="14">
        <v>5</v>
      </c>
      <c r="AM23" s="14">
        <v>11</v>
      </c>
      <c r="AN23" s="14">
        <v>10</v>
      </c>
      <c r="AO23" s="14">
        <v>8</v>
      </c>
      <c r="AP23" s="14">
        <v>8</v>
      </c>
      <c r="AQ23" s="14">
        <v>8</v>
      </c>
      <c r="AR23" s="14">
        <v>7</v>
      </c>
      <c r="AS23" s="14">
        <v>5</v>
      </c>
      <c r="AT23" s="14">
        <v>7</v>
      </c>
      <c r="AU23" s="14">
        <v>7</v>
      </c>
      <c r="AV23" s="14">
        <v>8</v>
      </c>
      <c r="AW23" s="14">
        <v>9</v>
      </c>
      <c r="AX23" s="14">
        <v>7</v>
      </c>
      <c r="AY23" s="14">
        <v>8</v>
      </c>
      <c r="AZ23" s="14">
        <v>8</v>
      </c>
      <c r="BA23" s="14">
        <v>10</v>
      </c>
      <c r="BB23" s="14">
        <v>8</v>
      </c>
    </row>
    <row r="24" spans="1:54" s="44" customFormat="1" ht="15" customHeight="1" x14ac:dyDescent="0.25">
      <c r="A24" s="41" t="s">
        <v>277</v>
      </c>
      <c r="B24" s="41" t="s">
        <v>21</v>
      </c>
      <c r="C24" s="37" t="s">
        <v>184</v>
      </c>
      <c r="D24" s="171"/>
      <c r="E24" s="30"/>
      <c r="F24" s="30"/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0</v>
      </c>
      <c r="AF24" s="37">
        <v>1</v>
      </c>
      <c r="AG24" s="37">
        <v>2</v>
      </c>
      <c r="AH24" s="37">
        <v>1</v>
      </c>
      <c r="AI24" s="37">
        <v>3</v>
      </c>
      <c r="AJ24" s="37">
        <v>4</v>
      </c>
      <c r="AK24" s="37">
        <v>5</v>
      </c>
      <c r="AL24" s="37">
        <v>2</v>
      </c>
      <c r="AM24" s="37">
        <v>0</v>
      </c>
      <c r="AN24" s="37">
        <v>6</v>
      </c>
      <c r="AO24" s="37">
        <v>1</v>
      </c>
      <c r="AP24" s="37">
        <v>3</v>
      </c>
      <c r="AQ24" s="37">
        <v>4</v>
      </c>
      <c r="AR24" s="37">
        <v>1</v>
      </c>
      <c r="AS24" s="37">
        <v>3</v>
      </c>
      <c r="AT24" s="37">
        <v>0</v>
      </c>
      <c r="AU24" s="37">
        <v>0</v>
      </c>
      <c r="AV24" s="37">
        <v>0</v>
      </c>
      <c r="AW24" s="37">
        <v>0</v>
      </c>
      <c r="AX24" s="37">
        <f>SUM(AX25:AX32)</f>
        <v>6</v>
      </c>
      <c r="AY24" s="37">
        <f>SUM(AY25:AY32)</f>
        <v>8</v>
      </c>
      <c r="AZ24" s="37">
        <f>SUM(AZ25:AZ32)</f>
        <v>17</v>
      </c>
      <c r="BA24" s="37">
        <f>SUM(BA25:BA32)</f>
        <v>12</v>
      </c>
      <c r="BB24" s="37">
        <f>SUM(BB25:BB32)</f>
        <v>16</v>
      </c>
    </row>
    <row r="25" spans="1:54" s="14" customFormat="1" ht="15" customHeight="1" x14ac:dyDescent="0.2">
      <c r="A25" s="27" t="s">
        <v>277</v>
      </c>
      <c r="B25" s="27" t="s">
        <v>319</v>
      </c>
      <c r="C25" s="14" t="s">
        <v>184</v>
      </c>
      <c r="D25" s="172" t="s">
        <v>219</v>
      </c>
      <c r="E25" s="14" t="s">
        <v>671</v>
      </c>
      <c r="AE25" s="14">
        <v>0</v>
      </c>
      <c r="AF25" s="14">
        <v>0</v>
      </c>
      <c r="AG25" s="14">
        <v>1</v>
      </c>
      <c r="AH25" s="14">
        <v>0</v>
      </c>
      <c r="AI25" s="14">
        <v>1</v>
      </c>
      <c r="AJ25" s="14">
        <v>2</v>
      </c>
      <c r="AK25" s="14">
        <v>3</v>
      </c>
      <c r="AL25" s="14">
        <v>2</v>
      </c>
      <c r="AM25" s="14">
        <v>0</v>
      </c>
      <c r="AN25" s="14">
        <v>5</v>
      </c>
      <c r="AO25" s="14">
        <v>1</v>
      </c>
      <c r="AP25" s="14">
        <v>1</v>
      </c>
      <c r="AQ25" s="14">
        <v>2</v>
      </c>
      <c r="AR25" s="14">
        <v>0</v>
      </c>
      <c r="AS25" s="14">
        <v>3</v>
      </c>
      <c r="AT25" s="14">
        <v>0</v>
      </c>
      <c r="AU25" s="14">
        <v>0</v>
      </c>
    </row>
    <row r="26" spans="1:54" s="14" customFormat="1" ht="15" customHeight="1" x14ac:dyDescent="0.2">
      <c r="A26" s="27" t="s">
        <v>277</v>
      </c>
      <c r="B26" s="27" t="s">
        <v>319</v>
      </c>
      <c r="D26" s="172" t="s">
        <v>217</v>
      </c>
      <c r="E26" s="14" t="s">
        <v>652</v>
      </c>
      <c r="AE26" s="14">
        <v>0</v>
      </c>
      <c r="AF26" s="14">
        <v>0</v>
      </c>
      <c r="AG26" s="14">
        <v>1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1</v>
      </c>
      <c r="AO26" s="14">
        <v>0</v>
      </c>
      <c r="AP26" s="14">
        <v>1</v>
      </c>
      <c r="AQ26" s="14">
        <v>0</v>
      </c>
      <c r="AR26" s="14">
        <v>1</v>
      </c>
      <c r="AS26" s="14">
        <v>0</v>
      </c>
      <c r="AT26" s="14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</row>
    <row r="27" spans="1:54" s="14" customFormat="1" ht="15" customHeight="1" x14ac:dyDescent="0.2">
      <c r="A27" s="14" t="s">
        <v>277</v>
      </c>
      <c r="B27" s="14" t="s">
        <v>319</v>
      </c>
      <c r="D27" s="172" t="s">
        <v>222</v>
      </c>
      <c r="E27" s="14" t="s">
        <v>500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</row>
    <row r="28" spans="1:54" s="14" customFormat="1" ht="15" customHeight="1" x14ac:dyDescent="0.2">
      <c r="A28" s="27" t="s">
        <v>277</v>
      </c>
      <c r="B28" s="27" t="s">
        <v>319</v>
      </c>
      <c r="D28" s="172" t="s">
        <v>218</v>
      </c>
      <c r="E28" s="14" t="s">
        <v>467</v>
      </c>
      <c r="AE28" s="14" t="s">
        <v>21</v>
      </c>
      <c r="AF28" s="14" t="s">
        <v>21</v>
      </c>
      <c r="AG28" s="14">
        <v>0</v>
      </c>
      <c r="AH28" s="14">
        <v>1</v>
      </c>
      <c r="AI28" s="14">
        <v>2</v>
      </c>
      <c r="AJ28" s="14">
        <v>2</v>
      </c>
      <c r="AK28" s="14">
        <v>1</v>
      </c>
      <c r="AL28" s="14">
        <v>0</v>
      </c>
      <c r="AM28" s="14">
        <v>0</v>
      </c>
      <c r="AN28" s="14">
        <v>0</v>
      </c>
      <c r="AO28" s="14">
        <v>0</v>
      </c>
      <c r="AP28" s="14">
        <v>1</v>
      </c>
      <c r="AQ28" s="14">
        <v>2</v>
      </c>
      <c r="AR28" s="14">
        <v>0</v>
      </c>
    </row>
    <row r="29" spans="1:54" s="14" customFormat="1" ht="15" customHeight="1" x14ac:dyDescent="0.2">
      <c r="A29" s="14" t="s">
        <v>277</v>
      </c>
      <c r="B29" s="14" t="s">
        <v>319</v>
      </c>
      <c r="D29" s="172">
        <v>51.320300000000003</v>
      </c>
      <c r="E29" s="14" t="s">
        <v>670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1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1</v>
      </c>
      <c r="BB29" s="14">
        <v>0</v>
      </c>
    </row>
    <row r="30" spans="1:54" s="14" customFormat="1" ht="15" customHeight="1" x14ac:dyDescent="0.2">
      <c r="A30" s="27" t="s">
        <v>277</v>
      </c>
      <c r="B30" s="27" t="s">
        <v>319</v>
      </c>
      <c r="D30" s="172" t="s">
        <v>220</v>
      </c>
      <c r="E30" s="14" t="s">
        <v>501</v>
      </c>
      <c r="AE30" s="14">
        <v>0</v>
      </c>
      <c r="AF30" s="14">
        <v>1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</row>
    <row r="31" spans="1:54" s="14" customFormat="1" ht="15" customHeight="1" x14ac:dyDescent="0.2">
      <c r="A31" s="27"/>
      <c r="B31" s="27"/>
      <c r="D31" s="84">
        <v>51.381799999999998</v>
      </c>
      <c r="E31" s="14" t="s">
        <v>653</v>
      </c>
      <c r="AW31" s="14">
        <v>0</v>
      </c>
      <c r="AX31" s="14">
        <v>6</v>
      </c>
      <c r="AY31" s="14">
        <v>8</v>
      </c>
      <c r="AZ31" s="14">
        <v>17</v>
      </c>
      <c r="BA31" s="14">
        <v>11</v>
      </c>
      <c r="BB31" s="14">
        <v>16</v>
      </c>
    </row>
    <row r="32" spans="1:54" s="14" customFormat="1" ht="15" customHeight="1" thickBot="1" x14ac:dyDescent="0.25">
      <c r="A32" s="27" t="s">
        <v>277</v>
      </c>
      <c r="B32" s="27" t="s">
        <v>319</v>
      </c>
      <c r="D32" s="172" t="s">
        <v>221</v>
      </c>
      <c r="E32" s="14" t="s">
        <v>502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W32" s="148"/>
    </row>
    <row r="33" spans="3:54" s="44" customFormat="1" ht="15.75" thickTop="1" x14ac:dyDescent="0.25">
      <c r="D33" s="31"/>
      <c r="F33" s="196" t="s">
        <v>223</v>
      </c>
      <c r="G33" s="138">
        <v>20</v>
      </c>
      <c r="H33" s="138">
        <v>26</v>
      </c>
      <c r="I33" s="138">
        <v>15</v>
      </c>
      <c r="J33" s="138">
        <v>17</v>
      </c>
      <c r="K33" s="138">
        <v>20</v>
      </c>
      <c r="L33" s="138">
        <v>24</v>
      </c>
      <c r="M33" s="138">
        <v>9</v>
      </c>
      <c r="N33" s="138">
        <v>18</v>
      </c>
      <c r="O33" s="138">
        <v>19</v>
      </c>
      <c r="P33" s="138">
        <v>17</v>
      </c>
      <c r="Q33" s="138">
        <v>24</v>
      </c>
      <c r="R33" s="138">
        <v>23</v>
      </c>
      <c r="S33" s="138">
        <v>28</v>
      </c>
      <c r="T33" s="138">
        <v>19</v>
      </c>
      <c r="U33" s="138">
        <v>20</v>
      </c>
      <c r="V33" s="138">
        <v>18</v>
      </c>
      <c r="W33" s="138">
        <v>9</v>
      </c>
      <c r="X33" s="138">
        <v>10</v>
      </c>
      <c r="Y33" s="138">
        <v>21</v>
      </c>
      <c r="Z33" s="138">
        <v>18</v>
      </c>
      <c r="AA33" s="138">
        <v>24</v>
      </c>
      <c r="AB33" s="138">
        <v>10</v>
      </c>
      <c r="AC33" s="138">
        <v>11</v>
      </c>
      <c r="AD33" s="138">
        <v>5</v>
      </c>
      <c r="AE33" s="138">
        <v>6</v>
      </c>
      <c r="AF33" s="138">
        <v>9</v>
      </c>
      <c r="AG33" s="138">
        <v>17</v>
      </c>
      <c r="AH33" s="138">
        <v>12</v>
      </c>
      <c r="AI33" s="138">
        <v>18</v>
      </c>
      <c r="AJ33" s="138">
        <v>21</v>
      </c>
      <c r="AK33" s="138">
        <v>29</v>
      </c>
      <c r="AL33" s="138">
        <v>19</v>
      </c>
      <c r="AM33" s="138">
        <v>25</v>
      </c>
      <c r="AN33" s="138">
        <v>35</v>
      </c>
      <c r="AO33" s="138">
        <v>37</v>
      </c>
      <c r="AP33" s="138">
        <v>26</v>
      </c>
      <c r="AQ33" s="138">
        <v>26</v>
      </c>
      <c r="AR33" s="138">
        <v>36</v>
      </c>
      <c r="AS33" s="138">
        <v>23</v>
      </c>
      <c r="AT33" s="138">
        <v>26</v>
      </c>
      <c r="AU33" s="138">
        <v>25</v>
      </c>
      <c r="AV33" s="138">
        <v>24</v>
      </c>
      <c r="AW33" s="37">
        <v>40</v>
      </c>
      <c r="AX33" s="138">
        <f>SUM(AX7,AX11,AX24)</f>
        <v>27</v>
      </c>
      <c r="AY33" s="138">
        <f>SUM(AY7,AY11,AY24)</f>
        <v>41</v>
      </c>
      <c r="AZ33" s="138">
        <f>SUM(AZ5,AZ7,AZ11,AZ24)</f>
        <v>65</v>
      </c>
      <c r="BA33" s="138">
        <f>SUM(BA5,BA7,BA11,BA24)</f>
        <v>93</v>
      </c>
      <c r="BB33" s="138">
        <f>SUM(BB5,BB7,BB11,BB24)</f>
        <v>78</v>
      </c>
    </row>
    <row r="34" spans="3:54" ht="12" x14ac:dyDescent="0.2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</row>
    <row r="35" spans="3:54" ht="12" x14ac:dyDescent="0.2">
      <c r="C35" s="7" t="s">
        <v>669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</row>
    <row r="36" spans="3:54" ht="12" x14ac:dyDescent="0.2">
      <c r="C36" s="8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</row>
    <row r="37" spans="3:54" ht="12" x14ac:dyDescent="0.2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</row>
    <row r="38" spans="3:54" ht="12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</row>
    <row r="39" spans="3:54" ht="12" x14ac:dyDescent="0.2"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</row>
    <row r="40" spans="3:54" ht="12" x14ac:dyDescent="0.2"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</row>
  </sheetData>
  <sortState xmlns:xlrd2="http://schemas.microsoft.com/office/spreadsheetml/2017/richdata2" ref="A11:AQ33">
    <sortCondition ref="A11:A33"/>
    <sortCondition ref="B11:B33"/>
    <sortCondition ref="E11:E33"/>
  </sortState>
  <mergeCells count="3">
    <mergeCell ref="A3:AR3"/>
    <mergeCell ref="C1:BA1"/>
    <mergeCell ref="C2:BA2"/>
  </mergeCells>
  <printOptions horizontalCentered="1"/>
  <pageMargins left="0.25" right="0.25" top="1" bottom="1" header="0.55000000000000004" footer="0.55000000000000004"/>
  <pageSetup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Z12"/>
  <sheetViews>
    <sheetView zoomScaleNormal="100" workbookViewId="0">
      <selection activeCell="BA10" sqref="BA10"/>
    </sheetView>
  </sheetViews>
  <sheetFormatPr defaultColWidth="8.625" defaultRowHeight="12" x14ac:dyDescent="0.2"/>
  <cols>
    <col min="1" max="1" width="22.25" style="8" customWidth="1"/>
    <col min="2" max="2" width="7.125" style="8" customWidth="1"/>
    <col min="3" max="3" width="16.625" style="8" customWidth="1"/>
    <col min="4" max="4" width="14.125" style="8" customWidth="1"/>
    <col min="5" max="30" width="5" style="8" hidden="1" customWidth="1"/>
    <col min="31" max="32" width="4.875" style="8" hidden="1" customWidth="1"/>
    <col min="33" max="50" width="4.875" style="8" customWidth="1"/>
    <col min="51" max="52" width="5.625" style="8" customWidth="1"/>
    <col min="53" max="16384" width="8.625" style="8"/>
  </cols>
  <sheetData>
    <row r="1" spans="1:52" s="1" customFormat="1" ht="15.75" x14ac:dyDescent="0.25">
      <c r="A1" s="217" t="s">
        <v>605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</row>
    <row r="2" spans="1:52" s="1" customFormat="1" ht="15" x14ac:dyDescent="0.25">
      <c r="A2" s="221" t="s">
        <v>462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</row>
    <row r="3" spans="1:52" s="52" customFormat="1" ht="12" customHeight="1" x14ac:dyDescent="0.2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</row>
    <row r="4" spans="1:52" s="13" customFormat="1" ht="12.75" x14ac:dyDescent="0.2">
      <c r="A4" s="120" t="s">
        <v>267</v>
      </c>
      <c r="B4" s="16" t="s">
        <v>1</v>
      </c>
      <c r="C4" s="16" t="s">
        <v>2</v>
      </c>
      <c r="D4" s="192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>
        <v>1990</v>
      </c>
      <c r="R4" s="11">
        <v>1991</v>
      </c>
      <c r="S4" s="11">
        <v>1992</v>
      </c>
      <c r="T4" s="12">
        <v>1993</v>
      </c>
      <c r="U4" s="12">
        <v>1994</v>
      </c>
      <c r="V4" s="12">
        <v>1995</v>
      </c>
      <c r="W4" s="12">
        <v>1996</v>
      </c>
      <c r="X4" s="12">
        <v>1997</v>
      </c>
      <c r="Y4" s="12">
        <v>1998</v>
      </c>
      <c r="Z4" s="12">
        <v>1999</v>
      </c>
      <c r="AA4" s="12">
        <v>2000</v>
      </c>
      <c r="AB4" s="12">
        <v>2001</v>
      </c>
      <c r="AC4" s="12">
        <v>2002</v>
      </c>
      <c r="AD4" s="12">
        <v>2003</v>
      </c>
      <c r="AE4" s="198">
        <v>2004</v>
      </c>
      <c r="AF4" s="198">
        <v>2005</v>
      </c>
      <c r="AG4" s="198">
        <v>2006</v>
      </c>
      <c r="AH4" s="198">
        <v>2007</v>
      </c>
      <c r="AI4" s="198">
        <v>2008</v>
      </c>
      <c r="AJ4" s="198">
        <v>2009</v>
      </c>
      <c r="AK4" s="198">
        <v>2010</v>
      </c>
      <c r="AL4" s="198">
        <v>2011</v>
      </c>
      <c r="AM4" s="198">
        <v>2012</v>
      </c>
      <c r="AN4" s="198">
        <v>2013</v>
      </c>
      <c r="AO4" s="198">
        <v>2014</v>
      </c>
      <c r="AP4" s="198">
        <v>2015</v>
      </c>
      <c r="AQ4" s="198">
        <v>2016</v>
      </c>
      <c r="AR4" s="198">
        <v>2017</v>
      </c>
      <c r="AS4" s="198">
        <v>2018</v>
      </c>
      <c r="AT4" s="198">
        <v>2019</v>
      </c>
      <c r="AU4" s="198">
        <v>2020</v>
      </c>
      <c r="AV4" s="198">
        <v>2021</v>
      </c>
      <c r="AW4" s="198">
        <v>2022</v>
      </c>
      <c r="AX4" s="198">
        <v>2023</v>
      </c>
      <c r="AY4" s="198">
        <v>2024</v>
      </c>
      <c r="AZ4" s="198">
        <v>2025</v>
      </c>
    </row>
    <row r="5" spans="1:52" s="14" customFormat="1" ht="15" x14ac:dyDescent="0.25">
      <c r="A5" s="32" t="s">
        <v>600</v>
      </c>
      <c r="B5" s="55" t="s">
        <v>188</v>
      </c>
      <c r="C5" s="9" t="s">
        <v>587</v>
      </c>
      <c r="D5" s="9" t="s">
        <v>21</v>
      </c>
      <c r="E5" s="9">
        <v>38</v>
      </c>
      <c r="F5" s="9">
        <v>52</v>
      </c>
      <c r="G5" s="9">
        <v>44</v>
      </c>
      <c r="H5" s="9">
        <v>2</v>
      </c>
      <c r="I5" s="9">
        <v>50</v>
      </c>
      <c r="J5" s="9">
        <v>54</v>
      </c>
      <c r="K5" s="9">
        <v>54</v>
      </c>
      <c r="L5" s="9">
        <v>42</v>
      </c>
      <c r="M5" s="9">
        <v>47</v>
      </c>
      <c r="N5" s="9">
        <v>43</v>
      </c>
      <c r="O5" s="9">
        <v>46</v>
      </c>
      <c r="P5" s="9">
        <v>28</v>
      </c>
      <c r="Q5" s="9">
        <v>47</v>
      </c>
      <c r="R5" s="9">
        <v>40</v>
      </c>
      <c r="S5" s="9">
        <v>35</v>
      </c>
      <c r="T5" s="14">
        <v>34</v>
      </c>
      <c r="U5" s="14">
        <v>36</v>
      </c>
      <c r="V5" s="14">
        <v>47</v>
      </c>
      <c r="W5" s="14">
        <v>26</v>
      </c>
      <c r="X5" s="14">
        <v>48</v>
      </c>
      <c r="Y5" s="14">
        <v>52</v>
      </c>
      <c r="Z5" s="14">
        <v>52</v>
      </c>
      <c r="AA5" s="14">
        <v>52</v>
      </c>
      <c r="AB5" s="14">
        <v>48</v>
      </c>
      <c r="AC5" s="14">
        <v>46</v>
      </c>
      <c r="AD5" s="14">
        <v>47</v>
      </c>
      <c r="AE5" s="14">
        <v>43</v>
      </c>
      <c r="AF5" s="14">
        <v>42</v>
      </c>
      <c r="AG5" s="14">
        <v>49</v>
      </c>
      <c r="AH5" s="14">
        <v>50</v>
      </c>
      <c r="AI5" s="14">
        <v>48</v>
      </c>
      <c r="AJ5" s="14">
        <v>45</v>
      </c>
      <c r="AK5" s="14">
        <v>44</v>
      </c>
      <c r="AL5" s="14">
        <v>46</v>
      </c>
      <c r="AM5" s="14">
        <v>46</v>
      </c>
      <c r="AN5" s="14">
        <v>40</v>
      </c>
      <c r="AO5" s="14">
        <v>50</v>
      </c>
      <c r="AP5" s="14">
        <v>45</v>
      </c>
      <c r="AQ5" s="14">
        <v>49</v>
      </c>
      <c r="AR5" s="14">
        <v>51</v>
      </c>
      <c r="AS5" s="14">
        <v>52</v>
      </c>
      <c r="AT5" s="14">
        <v>58</v>
      </c>
      <c r="AU5" s="14">
        <v>56</v>
      </c>
      <c r="AV5" s="14">
        <v>56</v>
      </c>
      <c r="AW5" s="14">
        <v>55</v>
      </c>
      <c r="AX5" s="14">
        <v>56</v>
      </c>
      <c r="AY5" s="14">
        <v>55</v>
      </c>
      <c r="AZ5" s="14">
        <v>54</v>
      </c>
    </row>
    <row r="6" spans="1:52" s="14" customFormat="1" ht="15" x14ac:dyDescent="0.25">
      <c r="A6" s="32" t="s">
        <v>453</v>
      </c>
      <c r="B6" s="54" t="s">
        <v>187</v>
      </c>
      <c r="C6" s="14" t="s">
        <v>588</v>
      </c>
      <c r="D6" s="14" t="s">
        <v>329</v>
      </c>
      <c r="AJ6" s="14">
        <v>79</v>
      </c>
      <c r="AK6" s="14">
        <v>73</v>
      </c>
      <c r="AL6" s="14">
        <v>78</v>
      </c>
      <c r="AM6" s="14">
        <v>75</v>
      </c>
      <c r="AN6" s="14">
        <v>80</v>
      </c>
      <c r="AO6" s="14">
        <v>79</v>
      </c>
      <c r="AP6" s="14">
        <v>76</v>
      </c>
      <c r="AQ6" s="14">
        <v>81</v>
      </c>
      <c r="AR6" s="14">
        <v>78</v>
      </c>
      <c r="AS6" s="14">
        <v>74</v>
      </c>
      <c r="AT6" s="14">
        <v>76</v>
      </c>
      <c r="AU6" s="14">
        <f t="shared" ref="AU6:AZ6" si="0">SUM(AU7:AU10)</f>
        <v>84</v>
      </c>
      <c r="AV6" s="14">
        <f t="shared" si="0"/>
        <v>78</v>
      </c>
      <c r="AW6" s="14">
        <f t="shared" si="0"/>
        <v>80</v>
      </c>
      <c r="AX6" s="14">
        <f t="shared" si="0"/>
        <v>66</v>
      </c>
      <c r="AY6" s="14">
        <f t="shared" si="0"/>
        <v>68</v>
      </c>
      <c r="AZ6" s="14">
        <f t="shared" si="0"/>
        <v>64</v>
      </c>
    </row>
    <row r="7" spans="1:52" s="14" customFormat="1" ht="12.75" x14ac:dyDescent="0.2">
      <c r="B7" s="54"/>
      <c r="C7" s="86"/>
      <c r="D7" s="103" t="s">
        <v>359</v>
      </c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>
        <v>69</v>
      </c>
      <c r="AP7" s="86">
        <v>64</v>
      </c>
      <c r="AQ7" s="86">
        <v>71</v>
      </c>
      <c r="AR7" s="86">
        <v>67</v>
      </c>
      <c r="AS7" s="86">
        <v>58</v>
      </c>
      <c r="AT7" s="86">
        <v>61</v>
      </c>
      <c r="AU7" s="86">
        <v>70</v>
      </c>
      <c r="AV7" s="86">
        <v>59</v>
      </c>
      <c r="AW7" s="86">
        <v>65</v>
      </c>
      <c r="AX7" s="86">
        <v>44</v>
      </c>
      <c r="AY7" s="86">
        <v>59</v>
      </c>
      <c r="AZ7" s="86">
        <v>49</v>
      </c>
    </row>
    <row r="8" spans="1:52" s="14" customFormat="1" ht="12.75" x14ac:dyDescent="0.2">
      <c r="B8" s="54"/>
      <c r="C8" s="86"/>
      <c r="D8" s="103" t="s">
        <v>604</v>
      </c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>
        <v>4</v>
      </c>
      <c r="AW8" s="86">
        <v>5</v>
      </c>
      <c r="AX8" s="86">
        <v>4</v>
      </c>
      <c r="AY8" s="86">
        <v>4</v>
      </c>
      <c r="AZ8" s="86">
        <v>5</v>
      </c>
    </row>
    <row r="9" spans="1:52" s="14" customFormat="1" ht="12.75" x14ac:dyDescent="0.2">
      <c r="B9" s="54"/>
      <c r="C9" s="86"/>
      <c r="D9" s="103" t="s">
        <v>224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>
        <v>10</v>
      </c>
      <c r="AP9" s="86">
        <v>6</v>
      </c>
      <c r="AQ9" s="86">
        <v>5</v>
      </c>
      <c r="AR9" s="86">
        <v>7</v>
      </c>
      <c r="AS9" s="86">
        <v>7</v>
      </c>
      <c r="AT9" s="86">
        <v>8</v>
      </c>
      <c r="AU9" s="86">
        <v>6</v>
      </c>
      <c r="AV9" s="86">
        <v>8</v>
      </c>
      <c r="AW9" s="86">
        <v>5</v>
      </c>
      <c r="AX9" s="86">
        <v>11</v>
      </c>
      <c r="AY9" s="86">
        <v>3</v>
      </c>
      <c r="AZ9" s="86">
        <v>2</v>
      </c>
    </row>
    <row r="10" spans="1:52" s="14" customFormat="1" ht="13.5" thickBot="1" x14ac:dyDescent="0.25">
      <c r="B10" s="54"/>
      <c r="C10" s="86"/>
      <c r="D10" s="103" t="s">
        <v>393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>
        <v>6</v>
      </c>
      <c r="AQ10" s="86">
        <v>5</v>
      </c>
      <c r="AR10" s="86">
        <v>4</v>
      </c>
      <c r="AS10" s="86">
        <v>9</v>
      </c>
      <c r="AT10" s="86">
        <v>7</v>
      </c>
      <c r="AU10" s="86">
        <v>8</v>
      </c>
      <c r="AV10" s="86">
        <v>7</v>
      </c>
      <c r="AW10" s="86">
        <v>5</v>
      </c>
      <c r="AX10" s="86">
        <v>7</v>
      </c>
      <c r="AY10" s="86">
        <v>2</v>
      </c>
      <c r="AZ10" s="86">
        <v>8</v>
      </c>
    </row>
    <row r="11" spans="1:52" s="44" customFormat="1" ht="15.75" thickTop="1" x14ac:dyDescent="0.25">
      <c r="B11" s="31"/>
      <c r="D11" s="196" t="s">
        <v>223</v>
      </c>
      <c r="E11" s="138">
        <v>38</v>
      </c>
      <c r="F11" s="138">
        <v>52</v>
      </c>
      <c r="G11" s="138">
        <v>44</v>
      </c>
      <c r="H11" s="138">
        <v>2</v>
      </c>
      <c r="I11" s="138">
        <v>50</v>
      </c>
      <c r="J11" s="138">
        <v>54</v>
      </c>
      <c r="K11" s="138">
        <v>54</v>
      </c>
      <c r="L11" s="138">
        <v>42</v>
      </c>
      <c r="M11" s="138">
        <v>47</v>
      </c>
      <c r="N11" s="138">
        <v>43</v>
      </c>
      <c r="O11" s="138">
        <v>46</v>
      </c>
      <c r="P11" s="138">
        <v>28</v>
      </c>
      <c r="Q11" s="138">
        <v>47</v>
      </c>
      <c r="R11" s="138">
        <v>40</v>
      </c>
      <c r="S11" s="138">
        <v>35</v>
      </c>
      <c r="T11" s="138">
        <v>34</v>
      </c>
      <c r="U11" s="138">
        <v>36</v>
      </c>
      <c r="V11" s="138">
        <v>47</v>
      </c>
      <c r="W11" s="138">
        <v>26</v>
      </c>
      <c r="X11" s="138">
        <v>48</v>
      </c>
      <c r="Y11" s="138">
        <v>52</v>
      </c>
      <c r="Z11" s="138">
        <v>52</v>
      </c>
      <c r="AA11" s="138">
        <v>52</v>
      </c>
      <c r="AB11" s="138">
        <v>48</v>
      </c>
      <c r="AC11" s="138">
        <v>46</v>
      </c>
      <c r="AD11" s="138">
        <v>47</v>
      </c>
      <c r="AE11" s="138">
        <v>43</v>
      </c>
      <c r="AF11" s="138">
        <v>42</v>
      </c>
      <c r="AG11" s="138">
        <v>49</v>
      </c>
      <c r="AH11" s="138">
        <v>50</v>
      </c>
      <c r="AI11" s="138">
        <v>48</v>
      </c>
      <c r="AJ11" s="138">
        <v>124</v>
      </c>
      <c r="AK11" s="138">
        <v>117</v>
      </c>
      <c r="AL11" s="138">
        <v>124</v>
      </c>
      <c r="AM11" s="138">
        <v>121</v>
      </c>
      <c r="AN11" s="138">
        <v>120</v>
      </c>
      <c r="AO11" s="138">
        <v>129</v>
      </c>
      <c r="AP11" s="138">
        <v>121</v>
      </c>
      <c r="AQ11" s="138">
        <v>130</v>
      </c>
      <c r="AR11" s="138">
        <v>129</v>
      </c>
      <c r="AS11" s="138">
        <v>126</v>
      </c>
      <c r="AT11" s="138">
        <v>134</v>
      </c>
      <c r="AU11" s="138">
        <f t="shared" ref="AU11:AZ11" si="1">SUM(AU5:AU6)</f>
        <v>140</v>
      </c>
      <c r="AV11" s="138">
        <f t="shared" si="1"/>
        <v>134</v>
      </c>
      <c r="AW11" s="138">
        <f t="shared" si="1"/>
        <v>135</v>
      </c>
      <c r="AX11" s="138">
        <f t="shared" si="1"/>
        <v>122</v>
      </c>
      <c r="AY11" s="138">
        <f t="shared" si="1"/>
        <v>123</v>
      </c>
      <c r="AZ11" s="138">
        <f t="shared" si="1"/>
        <v>118</v>
      </c>
    </row>
    <row r="12" spans="1:52" s="14" customFormat="1" ht="12.75" x14ac:dyDescent="0.2"/>
  </sheetData>
  <mergeCells count="3">
    <mergeCell ref="B3:AP3"/>
    <mergeCell ref="A1:AY1"/>
    <mergeCell ref="A2:AY2"/>
  </mergeCells>
  <printOptions horizontalCentered="1"/>
  <pageMargins left="0.25" right="0.25" top="1" bottom="1" header="0.55000000000000004" footer="0.55000000000000004"/>
  <pageSetup scale="7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B33"/>
  <sheetViews>
    <sheetView topLeftCell="C1" zoomScaleNormal="100" workbookViewId="0">
      <selection activeCell="BB14" sqref="BB14"/>
    </sheetView>
  </sheetViews>
  <sheetFormatPr defaultColWidth="8.625" defaultRowHeight="12" x14ac:dyDescent="0.2"/>
  <cols>
    <col min="1" max="1" width="8.375" style="8" hidden="1" customWidth="1"/>
    <col min="2" max="2" width="7.125" style="8" hidden="1" customWidth="1"/>
    <col min="3" max="3" width="32.75" style="8" customWidth="1"/>
    <col min="4" max="4" width="7.125" style="8" customWidth="1"/>
    <col min="5" max="5" width="21.875" style="8" customWidth="1"/>
    <col min="6" max="6" width="14.125" style="8" customWidth="1"/>
    <col min="7" max="7" width="4.125" style="8" hidden="1" customWidth="1"/>
    <col min="8" max="18" width="3.625" style="8" hidden="1" customWidth="1"/>
    <col min="19" max="21" width="4.375" style="8" hidden="1" customWidth="1"/>
    <col min="22" max="32" width="5" style="8" hidden="1" customWidth="1"/>
    <col min="33" max="34" width="4.875" style="8" hidden="1" customWidth="1"/>
    <col min="35" max="52" width="4.875" style="8" customWidth="1"/>
    <col min="53" max="53" width="5.125" style="8" customWidth="1"/>
    <col min="54" max="253" width="5.25" style="8" customWidth="1"/>
    <col min="254" max="16384" width="8.625" style="8"/>
  </cols>
  <sheetData>
    <row r="1" spans="1:54" s="1" customFormat="1" ht="16.5" customHeight="1" x14ac:dyDescent="0.25">
      <c r="C1" s="217" t="s">
        <v>605</v>
      </c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  <c r="BA1" s="217"/>
    </row>
    <row r="2" spans="1:54" s="1" customFormat="1" ht="12.75" customHeight="1" x14ac:dyDescent="0.25">
      <c r="C2" s="221" t="s">
        <v>621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</row>
    <row r="3" spans="1:54" s="1" customFormat="1" x14ac:dyDescent="0.2"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</row>
    <row r="4" spans="1:54" s="15" customFormat="1" ht="12.75" x14ac:dyDescent="0.2">
      <c r="A4" s="15" t="s">
        <v>239</v>
      </c>
      <c r="B4" s="15" t="s">
        <v>240</v>
      </c>
      <c r="C4" s="12" t="s">
        <v>267</v>
      </c>
      <c r="D4" s="11" t="s">
        <v>1</v>
      </c>
      <c r="E4" s="11" t="s">
        <v>2</v>
      </c>
      <c r="F4" s="122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1" t="s">
        <v>12</v>
      </c>
      <c r="P4" s="11" t="s">
        <v>13</v>
      </c>
      <c r="Q4" s="11" t="s">
        <v>14</v>
      </c>
      <c r="R4" s="11" t="s">
        <v>15</v>
      </c>
      <c r="S4" s="11">
        <v>1990</v>
      </c>
      <c r="T4" s="11">
        <v>1991</v>
      </c>
      <c r="U4" s="11">
        <v>1992</v>
      </c>
      <c r="V4" s="12">
        <v>1993</v>
      </c>
      <c r="W4" s="53">
        <v>1994</v>
      </c>
      <c r="X4" s="53">
        <v>1995</v>
      </c>
      <c r="Y4" s="53">
        <v>1996</v>
      </c>
      <c r="Z4" s="53">
        <v>1997</v>
      </c>
      <c r="AA4" s="53">
        <v>1998</v>
      </c>
      <c r="AB4" s="53">
        <v>1999</v>
      </c>
      <c r="AC4" s="53">
        <v>2000</v>
      </c>
      <c r="AD4" s="53">
        <v>2001</v>
      </c>
      <c r="AE4" s="53">
        <v>2002</v>
      </c>
      <c r="AF4" s="53">
        <v>2003</v>
      </c>
      <c r="AG4" s="199">
        <v>2004</v>
      </c>
      <c r="AH4" s="199">
        <v>2005</v>
      </c>
      <c r="AI4" s="199">
        <v>2006</v>
      </c>
      <c r="AJ4" s="199">
        <v>2007</v>
      </c>
      <c r="AK4" s="199">
        <v>2008</v>
      </c>
      <c r="AL4" s="199">
        <v>2009</v>
      </c>
      <c r="AM4" s="199">
        <v>2010</v>
      </c>
      <c r="AN4" s="199">
        <v>2011</v>
      </c>
      <c r="AO4" s="199">
        <v>2012</v>
      </c>
      <c r="AP4" s="199">
        <v>2013</v>
      </c>
      <c r="AQ4" s="199">
        <v>2014</v>
      </c>
      <c r="AR4" s="199">
        <v>2015</v>
      </c>
      <c r="AS4" s="198">
        <v>2016</v>
      </c>
      <c r="AT4" s="198">
        <v>2017</v>
      </c>
      <c r="AU4" s="198">
        <v>2018</v>
      </c>
      <c r="AV4" s="198">
        <v>2019</v>
      </c>
      <c r="AW4" s="198">
        <v>2020</v>
      </c>
      <c r="AX4" s="198">
        <v>2021</v>
      </c>
      <c r="AY4" s="198">
        <v>2022</v>
      </c>
      <c r="AZ4" s="198">
        <v>2023</v>
      </c>
      <c r="BA4" s="198">
        <v>2024</v>
      </c>
      <c r="BB4" s="198">
        <v>2025</v>
      </c>
    </row>
    <row r="5" spans="1:54" s="43" customFormat="1" ht="15" x14ac:dyDescent="0.25">
      <c r="A5" s="41" t="s">
        <v>268</v>
      </c>
      <c r="B5" s="43" t="s">
        <v>21</v>
      </c>
      <c r="C5" s="42" t="s">
        <v>124</v>
      </c>
      <c r="D5" s="45"/>
      <c r="E5" s="46"/>
      <c r="F5" s="46"/>
      <c r="G5" s="47">
        <v>0</v>
      </c>
      <c r="H5" s="47">
        <v>0</v>
      </c>
      <c r="I5" s="47">
        <v>3</v>
      </c>
      <c r="J5" s="47">
        <v>3</v>
      </c>
      <c r="K5" s="47">
        <v>6</v>
      </c>
      <c r="L5" s="47">
        <v>5</v>
      </c>
      <c r="M5" s="47">
        <v>8</v>
      </c>
      <c r="N5" s="47">
        <v>5</v>
      </c>
      <c r="O5" s="47">
        <v>7</v>
      </c>
      <c r="P5" s="47">
        <v>8</v>
      </c>
      <c r="Q5" s="47">
        <v>12</v>
      </c>
      <c r="R5" s="47">
        <v>8</v>
      </c>
      <c r="S5" s="47">
        <v>7</v>
      </c>
      <c r="T5" s="47">
        <v>10</v>
      </c>
      <c r="U5" s="47">
        <v>6</v>
      </c>
      <c r="V5" s="47">
        <v>10</v>
      </c>
      <c r="W5" s="47">
        <v>9</v>
      </c>
      <c r="X5" s="47">
        <v>9</v>
      </c>
      <c r="Y5" s="47">
        <v>2</v>
      </c>
      <c r="Z5" s="47">
        <v>3</v>
      </c>
      <c r="AA5" s="47">
        <v>3</v>
      </c>
      <c r="AB5" s="47">
        <v>6</v>
      </c>
      <c r="AC5" s="47">
        <v>1</v>
      </c>
      <c r="AD5" s="47">
        <v>3</v>
      </c>
      <c r="AE5" s="47">
        <v>2</v>
      </c>
      <c r="AF5" s="47"/>
      <c r="AG5" s="47"/>
      <c r="AH5" s="47"/>
      <c r="AI5" s="47"/>
      <c r="AJ5" s="47"/>
      <c r="AK5" s="47"/>
      <c r="AL5" s="47"/>
      <c r="AM5" s="47"/>
      <c r="AN5" s="47">
        <v>0</v>
      </c>
      <c r="AO5" s="47">
        <v>0</v>
      </c>
      <c r="AP5" s="47">
        <v>14</v>
      </c>
      <c r="AQ5" s="47">
        <v>10</v>
      </c>
      <c r="AR5" s="47">
        <v>6</v>
      </c>
      <c r="AS5" s="107">
        <v>6</v>
      </c>
      <c r="AT5" s="107">
        <v>10</v>
      </c>
      <c r="AU5" s="107">
        <v>1</v>
      </c>
      <c r="AV5" s="107">
        <v>15</v>
      </c>
      <c r="AW5" s="107">
        <f>SUM(AW6:AW7)</f>
        <v>6</v>
      </c>
      <c r="AX5" s="107">
        <f t="shared" ref="AX5:AY5" si="0">SUM(AX6:AX7)</f>
        <v>8</v>
      </c>
      <c r="AY5" s="107">
        <f t="shared" si="0"/>
        <v>8</v>
      </c>
      <c r="AZ5" s="107">
        <f t="shared" ref="AZ5:BA5" si="1">SUM(AZ6:AZ7)</f>
        <v>9</v>
      </c>
      <c r="BA5" s="107">
        <f t="shared" si="1"/>
        <v>11</v>
      </c>
      <c r="BB5" s="107">
        <f t="shared" ref="BB5" si="2">SUM(BB6:BB7)</f>
        <v>6</v>
      </c>
    </row>
    <row r="6" spans="1:54" s="14" customFormat="1" ht="12.75" x14ac:dyDescent="0.2">
      <c r="A6" s="14" t="s">
        <v>268</v>
      </c>
      <c r="B6" s="14" t="s">
        <v>315</v>
      </c>
      <c r="C6" s="14" t="s">
        <v>165</v>
      </c>
      <c r="D6" s="54" t="s">
        <v>139</v>
      </c>
      <c r="E6" s="14" t="s">
        <v>506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>
        <v>0</v>
      </c>
      <c r="AO6" s="55">
        <v>0</v>
      </c>
      <c r="AP6" s="55">
        <v>14</v>
      </c>
      <c r="AQ6" s="55">
        <v>10</v>
      </c>
      <c r="AR6" s="14">
        <v>6</v>
      </c>
      <c r="AS6" s="14">
        <v>6</v>
      </c>
      <c r="AT6" s="14">
        <v>10</v>
      </c>
      <c r="AU6" s="14">
        <v>1</v>
      </c>
      <c r="AV6" s="14">
        <v>15</v>
      </c>
      <c r="AW6" s="14">
        <v>6</v>
      </c>
      <c r="AX6" s="14">
        <v>8</v>
      </c>
      <c r="AY6" s="14">
        <v>8</v>
      </c>
      <c r="AZ6" s="14">
        <v>9</v>
      </c>
      <c r="BA6" s="14">
        <v>11</v>
      </c>
      <c r="BB6" s="14">
        <v>6</v>
      </c>
    </row>
    <row r="7" spans="1:54" s="14" customFormat="1" ht="12.75" hidden="1" x14ac:dyDescent="0.2">
      <c r="A7" s="14" t="s">
        <v>268</v>
      </c>
      <c r="B7" s="14" t="s">
        <v>330</v>
      </c>
      <c r="C7" s="14" t="s">
        <v>406</v>
      </c>
      <c r="D7" s="56">
        <v>13.030099999999999</v>
      </c>
      <c r="E7" s="9" t="s">
        <v>164</v>
      </c>
      <c r="F7" s="9"/>
      <c r="G7" s="57">
        <v>0</v>
      </c>
      <c r="H7" s="57">
        <v>0</v>
      </c>
      <c r="I7" s="57">
        <v>3</v>
      </c>
      <c r="J7" s="57">
        <v>3</v>
      </c>
      <c r="K7" s="57">
        <v>6</v>
      </c>
      <c r="L7" s="57">
        <v>5</v>
      </c>
      <c r="M7" s="57">
        <v>8</v>
      </c>
      <c r="N7" s="57">
        <v>5</v>
      </c>
      <c r="O7" s="57">
        <v>7</v>
      </c>
      <c r="P7" s="57">
        <v>8</v>
      </c>
      <c r="Q7" s="57">
        <v>12</v>
      </c>
      <c r="R7" s="57">
        <v>8</v>
      </c>
      <c r="S7" s="57">
        <v>7</v>
      </c>
      <c r="T7" s="57">
        <v>10</v>
      </c>
      <c r="U7" s="57">
        <v>6</v>
      </c>
      <c r="V7" s="55">
        <v>10</v>
      </c>
      <c r="W7" s="55">
        <v>9</v>
      </c>
      <c r="X7" s="55">
        <v>9</v>
      </c>
      <c r="Y7" s="55">
        <v>2</v>
      </c>
      <c r="Z7" s="55">
        <v>3</v>
      </c>
      <c r="AA7" s="55">
        <v>3</v>
      </c>
      <c r="AB7" s="55">
        <v>6</v>
      </c>
      <c r="AC7" s="55">
        <v>1</v>
      </c>
      <c r="AD7" s="55">
        <v>3</v>
      </c>
      <c r="AE7" s="55">
        <v>2</v>
      </c>
      <c r="AF7" s="55" t="s">
        <v>21</v>
      </c>
      <c r="AG7" s="55" t="s">
        <v>21</v>
      </c>
      <c r="AH7" s="55" t="s">
        <v>21</v>
      </c>
      <c r="AI7" s="55" t="s">
        <v>21</v>
      </c>
      <c r="AJ7" s="55"/>
      <c r="AK7" s="55"/>
      <c r="AL7" s="55"/>
      <c r="AM7" s="55"/>
      <c r="AN7" s="55"/>
      <c r="AO7" s="55"/>
      <c r="AP7" s="55"/>
      <c r="AQ7" s="55"/>
    </row>
    <row r="8" spans="1:54" s="44" customFormat="1" ht="15" x14ac:dyDescent="0.25">
      <c r="A8" s="44" t="s">
        <v>277</v>
      </c>
      <c r="B8" s="44" t="s">
        <v>21</v>
      </c>
      <c r="C8" s="37" t="s">
        <v>184</v>
      </c>
      <c r="D8" s="48"/>
      <c r="E8" s="49"/>
      <c r="F8" s="49"/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>
        <v>0</v>
      </c>
      <c r="AN8" s="37">
        <v>0</v>
      </c>
      <c r="AO8" s="37">
        <v>0</v>
      </c>
      <c r="AP8" s="37">
        <v>7</v>
      </c>
      <c r="AQ8" s="37">
        <v>14</v>
      </c>
      <c r="AR8" s="37">
        <v>5</v>
      </c>
      <c r="AS8" s="37">
        <v>8</v>
      </c>
      <c r="AT8" s="37">
        <v>10</v>
      </c>
      <c r="AU8" s="37">
        <v>42</v>
      </c>
      <c r="AV8" s="37">
        <v>60</v>
      </c>
      <c r="AW8" s="37">
        <v>67</v>
      </c>
      <c r="AX8" s="37">
        <f>AX9</f>
        <v>69</v>
      </c>
      <c r="AY8" s="37">
        <f>AY9</f>
        <v>80</v>
      </c>
      <c r="AZ8" s="37">
        <f>AZ9</f>
        <v>90</v>
      </c>
      <c r="BA8" s="37">
        <f>BA9</f>
        <v>77</v>
      </c>
      <c r="BB8" s="37">
        <f>BB9</f>
        <v>70</v>
      </c>
    </row>
    <row r="9" spans="1:54" s="14" customFormat="1" ht="12.75" x14ac:dyDescent="0.2">
      <c r="A9" s="14" t="s">
        <v>277</v>
      </c>
      <c r="B9" s="14" t="s">
        <v>607</v>
      </c>
      <c r="C9" s="14" t="s">
        <v>184</v>
      </c>
      <c r="D9" s="54" t="s">
        <v>186</v>
      </c>
      <c r="E9" s="14" t="s">
        <v>507</v>
      </c>
      <c r="AO9" s="14">
        <v>0</v>
      </c>
      <c r="AP9" s="14">
        <v>7</v>
      </c>
      <c r="AQ9" s="14">
        <v>14</v>
      </c>
      <c r="AR9" s="14">
        <v>5</v>
      </c>
      <c r="AS9" s="14">
        <v>8</v>
      </c>
      <c r="AT9" s="14">
        <v>10</v>
      </c>
      <c r="AU9" s="14">
        <v>42</v>
      </c>
      <c r="AV9" s="14">
        <v>60</v>
      </c>
      <c r="AW9" s="14">
        <v>67</v>
      </c>
      <c r="AX9" s="14">
        <f>SUM(AX10:AX13)</f>
        <v>69</v>
      </c>
      <c r="AY9" s="14">
        <f>SUM(AY10:AY13)</f>
        <v>80</v>
      </c>
      <c r="AZ9" s="14">
        <f>SUM(AZ10:AZ13)</f>
        <v>90</v>
      </c>
      <c r="BA9" s="14">
        <f>SUM(BA10:BA13)</f>
        <v>77</v>
      </c>
      <c r="BB9" s="14">
        <f>SUM(BB10:BB13)</f>
        <v>70</v>
      </c>
    </row>
    <row r="10" spans="1:54" s="14" customFormat="1" ht="12.75" x14ac:dyDescent="0.2">
      <c r="A10" s="14" t="s">
        <v>277</v>
      </c>
      <c r="B10" s="14" t="s">
        <v>608</v>
      </c>
      <c r="D10" s="54"/>
      <c r="E10" s="58"/>
      <c r="F10" s="103" t="s">
        <v>359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>
        <v>6</v>
      </c>
      <c r="AV10" s="86">
        <v>14</v>
      </c>
      <c r="AW10" s="86">
        <v>14</v>
      </c>
      <c r="AX10" s="86">
        <v>16</v>
      </c>
      <c r="AY10" s="86">
        <v>22</v>
      </c>
      <c r="AZ10" s="86">
        <v>28</v>
      </c>
      <c r="BA10" s="86">
        <v>16</v>
      </c>
      <c r="BB10" s="86">
        <v>8</v>
      </c>
    </row>
    <row r="11" spans="1:54" s="14" customFormat="1" ht="12.75" x14ac:dyDescent="0.2">
      <c r="A11" s="14" t="s">
        <v>277</v>
      </c>
      <c r="B11" s="14" t="s">
        <v>609</v>
      </c>
      <c r="D11" s="54"/>
      <c r="E11" s="58"/>
      <c r="F11" s="103" t="s">
        <v>465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>
        <v>16</v>
      </c>
      <c r="AV11" s="86">
        <v>24</v>
      </c>
      <c r="AW11" s="86">
        <v>29</v>
      </c>
      <c r="AX11" s="86">
        <v>26</v>
      </c>
      <c r="AY11" s="86">
        <v>30</v>
      </c>
      <c r="AZ11" s="86">
        <v>28</v>
      </c>
      <c r="BA11" s="86">
        <v>23</v>
      </c>
      <c r="BB11" s="86">
        <v>23</v>
      </c>
    </row>
    <row r="12" spans="1:54" s="14" customFormat="1" ht="12.75" x14ac:dyDescent="0.2">
      <c r="A12" s="14" t="s">
        <v>277</v>
      </c>
      <c r="B12" s="14" t="s">
        <v>609</v>
      </c>
      <c r="D12" s="54"/>
      <c r="E12" s="58"/>
      <c r="F12" s="103" t="s">
        <v>467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>
        <v>20</v>
      </c>
      <c r="AV12" s="86">
        <v>22</v>
      </c>
      <c r="AW12" s="86">
        <v>24</v>
      </c>
      <c r="AX12" s="86">
        <v>26</v>
      </c>
      <c r="AY12" s="86">
        <v>23</v>
      </c>
      <c r="AZ12" s="86">
        <v>29</v>
      </c>
      <c r="BA12" s="86">
        <v>31</v>
      </c>
      <c r="BB12" s="86">
        <v>31</v>
      </c>
    </row>
    <row r="13" spans="1:54" s="14" customFormat="1" ht="13.5" thickBot="1" x14ac:dyDescent="0.25">
      <c r="A13" s="14" t="s">
        <v>277</v>
      </c>
      <c r="B13" s="14" t="s">
        <v>609</v>
      </c>
      <c r="D13" s="54"/>
      <c r="E13" s="58"/>
      <c r="F13" s="103" t="s">
        <v>606</v>
      </c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149"/>
      <c r="AX13" s="86">
        <v>1</v>
      </c>
      <c r="AY13" s="86">
        <v>5</v>
      </c>
      <c r="AZ13" s="86">
        <v>5</v>
      </c>
      <c r="BA13" s="86">
        <v>7</v>
      </c>
      <c r="BB13" s="86">
        <v>8</v>
      </c>
    </row>
    <row r="14" spans="1:54" s="44" customFormat="1" ht="15.75" thickTop="1" x14ac:dyDescent="0.25">
      <c r="F14" s="196" t="s">
        <v>223</v>
      </c>
      <c r="G14" s="138">
        <v>0</v>
      </c>
      <c r="H14" s="138">
        <v>0</v>
      </c>
      <c r="I14" s="138">
        <v>3</v>
      </c>
      <c r="J14" s="138">
        <v>3</v>
      </c>
      <c r="K14" s="138">
        <v>6</v>
      </c>
      <c r="L14" s="138">
        <v>5</v>
      </c>
      <c r="M14" s="138">
        <v>8</v>
      </c>
      <c r="N14" s="138">
        <v>5</v>
      </c>
      <c r="O14" s="138">
        <v>7</v>
      </c>
      <c r="P14" s="138">
        <v>8</v>
      </c>
      <c r="Q14" s="138">
        <v>12</v>
      </c>
      <c r="R14" s="138">
        <v>8</v>
      </c>
      <c r="S14" s="138">
        <v>7</v>
      </c>
      <c r="T14" s="138">
        <v>10</v>
      </c>
      <c r="U14" s="138">
        <v>6</v>
      </c>
      <c r="V14" s="138">
        <v>10</v>
      </c>
      <c r="W14" s="138">
        <v>9</v>
      </c>
      <c r="X14" s="138">
        <v>9</v>
      </c>
      <c r="Y14" s="138">
        <v>2</v>
      </c>
      <c r="Z14" s="138">
        <v>3</v>
      </c>
      <c r="AA14" s="138">
        <v>3</v>
      </c>
      <c r="AB14" s="138">
        <v>6</v>
      </c>
      <c r="AC14" s="138">
        <v>1</v>
      </c>
      <c r="AD14" s="138">
        <v>3</v>
      </c>
      <c r="AE14" s="138">
        <v>2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138">
        <v>0</v>
      </c>
      <c r="AL14" s="138">
        <v>0</v>
      </c>
      <c r="AM14" s="138">
        <v>0</v>
      </c>
      <c r="AN14" s="138">
        <v>0</v>
      </c>
      <c r="AO14" s="138">
        <v>0</v>
      </c>
      <c r="AP14" s="138">
        <v>21</v>
      </c>
      <c r="AQ14" s="138">
        <v>24</v>
      </c>
      <c r="AR14" s="138">
        <v>11</v>
      </c>
      <c r="AS14" s="138">
        <f>AS5+AS8</f>
        <v>14</v>
      </c>
      <c r="AT14" s="138">
        <f>AT5+AT8</f>
        <v>20</v>
      </c>
      <c r="AU14" s="138">
        <f>AU5+AU8</f>
        <v>43</v>
      </c>
      <c r="AV14" s="138">
        <f>AV5+AV8</f>
        <v>75</v>
      </c>
      <c r="AW14" s="37">
        <v>73</v>
      </c>
      <c r="AX14" s="138">
        <f>AX5+AX8</f>
        <v>77</v>
      </c>
      <c r="AY14" s="138">
        <f>AY5+AY8</f>
        <v>88</v>
      </c>
      <c r="AZ14" s="138">
        <f>AZ5+AZ8</f>
        <v>99</v>
      </c>
      <c r="BA14" s="138">
        <f>BA5+BA8</f>
        <v>88</v>
      </c>
      <c r="BB14" s="138">
        <f>BB5+BB8</f>
        <v>76</v>
      </c>
    </row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</sheetData>
  <sortState xmlns:xlrd2="http://schemas.microsoft.com/office/spreadsheetml/2017/richdata2" ref="A5:AX13">
    <sortCondition ref="A5:A13"/>
    <sortCondition ref="B5:B13"/>
    <sortCondition ref="F5:F13"/>
  </sortState>
  <mergeCells count="3">
    <mergeCell ref="C3:AR3"/>
    <mergeCell ref="C1:BA1"/>
    <mergeCell ref="C2:BA2"/>
  </mergeCells>
  <printOptions horizontalCentered="1"/>
  <pageMargins left="0.25" right="0.25" top="0.75" bottom="0.75" header="0.3" footer="0.3"/>
  <pageSetup scale="6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G28"/>
  <sheetViews>
    <sheetView zoomScaleNormal="100" workbookViewId="0">
      <selection activeCell="Z4" sqref="Z4:AG4"/>
    </sheetView>
  </sheetViews>
  <sheetFormatPr defaultColWidth="8.625" defaultRowHeight="11.25" x14ac:dyDescent="0.2"/>
  <cols>
    <col min="1" max="1" width="7" style="10" customWidth="1"/>
    <col min="2" max="2" width="37.5" style="10" bestFit="1" customWidth="1"/>
    <col min="3" max="25" width="5" style="10" hidden="1" customWidth="1"/>
    <col min="26" max="26" width="5" style="10" customWidth="1"/>
    <col min="27" max="32" width="5" style="10" bestFit="1" customWidth="1"/>
    <col min="33" max="33" width="6.125" style="10" customWidth="1"/>
    <col min="34" max="34" width="3.25" style="10" customWidth="1"/>
    <col min="35" max="16384" width="8.625" style="10"/>
  </cols>
  <sheetData>
    <row r="1" spans="1:33" ht="15.75" x14ac:dyDescent="0.2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 spans="1:33" ht="15" x14ac:dyDescent="0.25">
      <c r="A2" s="226" t="s">
        <v>225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</row>
    <row r="3" spans="1:33" ht="14.2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s="13" customFormat="1" ht="15" customHeight="1" x14ac:dyDescent="0.2">
      <c r="A4" s="16" t="s">
        <v>226</v>
      </c>
      <c r="B4" s="11" t="s">
        <v>227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>
        <v>1990</v>
      </c>
      <c r="P4" s="11">
        <v>1991</v>
      </c>
      <c r="Q4" s="11">
        <v>1992</v>
      </c>
      <c r="R4" s="12">
        <v>1993</v>
      </c>
      <c r="S4" s="12">
        <v>1994</v>
      </c>
      <c r="T4" s="12">
        <v>1995</v>
      </c>
      <c r="U4" s="12">
        <v>1996</v>
      </c>
      <c r="V4" s="12">
        <v>1997</v>
      </c>
      <c r="W4" s="12">
        <v>1998</v>
      </c>
      <c r="X4" s="12">
        <v>1999</v>
      </c>
      <c r="Y4" s="12">
        <v>2000</v>
      </c>
      <c r="Z4" s="198">
        <v>2001</v>
      </c>
      <c r="AA4" s="198">
        <v>2002</v>
      </c>
      <c r="AB4" s="198">
        <v>2003</v>
      </c>
      <c r="AC4" s="198">
        <v>2004</v>
      </c>
      <c r="AD4" s="198">
        <v>2005</v>
      </c>
      <c r="AE4" s="198">
        <v>2006</v>
      </c>
      <c r="AF4" s="198">
        <v>2007</v>
      </c>
      <c r="AG4" s="198">
        <v>2008</v>
      </c>
    </row>
    <row r="5" spans="1:33" s="14" customFormat="1" ht="15" customHeight="1" x14ac:dyDescent="0.2">
      <c r="A5" s="18" t="s">
        <v>228</v>
      </c>
      <c r="B5" s="9" t="s">
        <v>610</v>
      </c>
      <c r="C5" s="9" t="s">
        <v>21</v>
      </c>
      <c r="D5" s="9" t="s">
        <v>21</v>
      </c>
      <c r="E5" s="9" t="s">
        <v>21</v>
      </c>
      <c r="F5" s="9">
        <v>4</v>
      </c>
      <c r="G5" s="9">
        <v>4</v>
      </c>
      <c r="H5" s="9">
        <v>4</v>
      </c>
      <c r="I5" s="9">
        <v>4</v>
      </c>
      <c r="J5" s="9">
        <v>4</v>
      </c>
      <c r="K5" s="9">
        <v>4</v>
      </c>
      <c r="L5" s="9">
        <v>4</v>
      </c>
      <c r="M5" s="9">
        <v>3</v>
      </c>
      <c r="N5" s="9">
        <v>4</v>
      </c>
      <c r="O5" s="9">
        <v>4</v>
      </c>
      <c r="P5" s="9">
        <v>8</v>
      </c>
      <c r="Q5" s="9">
        <v>9</v>
      </c>
      <c r="R5" s="14">
        <v>5</v>
      </c>
      <c r="T5" s="14">
        <v>4</v>
      </c>
      <c r="U5" s="14">
        <v>3</v>
      </c>
      <c r="V5" s="14">
        <v>4</v>
      </c>
      <c r="W5" s="14">
        <v>4</v>
      </c>
      <c r="X5" s="14">
        <v>4</v>
      </c>
      <c r="Y5" s="14">
        <v>3</v>
      </c>
      <c r="Z5" s="14">
        <v>7</v>
      </c>
      <c r="AA5" s="14">
        <v>4</v>
      </c>
      <c r="AB5" s="14">
        <v>5</v>
      </c>
      <c r="AC5" s="14">
        <v>2</v>
      </c>
      <c r="AD5" s="14">
        <v>3</v>
      </c>
      <c r="AE5" s="14">
        <v>4</v>
      </c>
      <c r="AF5" s="14">
        <v>2</v>
      </c>
      <c r="AG5" s="14">
        <v>6</v>
      </c>
    </row>
    <row r="6" spans="1:33" s="14" customFormat="1" ht="12.75" x14ac:dyDescent="0.2">
      <c r="B6" s="9"/>
    </row>
    <row r="7" spans="1:33" s="14" customFormat="1" ht="12.75" x14ac:dyDescent="0.2"/>
    <row r="8" spans="1:33" s="14" customFormat="1" ht="12.75" x14ac:dyDescent="0.2"/>
    <row r="9" spans="1:33" s="14" customFormat="1" ht="12.75" x14ac:dyDescent="0.2">
      <c r="A9" s="9"/>
    </row>
    <row r="10" spans="1:33" s="14" customFormat="1" ht="12.75" x14ac:dyDescent="0.2"/>
    <row r="11" spans="1:33" s="14" customFormat="1" ht="12.75" x14ac:dyDescent="0.2"/>
    <row r="12" spans="1:33" s="14" customFormat="1" ht="12.75" x14ac:dyDescent="0.2">
      <c r="A12" s="9"/>
      <c r="B12" s="9"/>
    </row>
    <row r="13" spans="1:33" s="14" customFormat="1" ht="12.75" x14ac:dyDescent="0.2"/>
    <row r="14" spans="1:33" s="14" customFormat="1" ht="12.75" x14ac:dyDescent="0.2"/>
    <row r="15" spans="1:33" s="14" customFormat="1" ht="12.75" x14ac:dyDescent="0.2"/>
    <row r="16" spans="1:33" s="14" customFormat="1" ht="12.75" x14ac:dyDescent="0.2"/>
    <row r="17" spans="1:1" s="14" customFormat="1" ht="12.75" x14ac:dyDescent="0.2"/>
    <row r="18" spans="1:1" s="14" customFormat="1" ht="12.75" x14ac:dyDescent="0.2"/>
    <row r="19" spans="1:1" s="14" customFormat="1" ht="12.75" x14ac:dyDescent="0.2"/>
    <row r="20" spans="1:1" s="14" customFormat="1" ht="12.75" x14ac:dyDescent="0.2"/>
    <row r="21" spans="1:1" s="14" customFormat="1" ht="12.75" x14ac:dyDescent="0.2"/>
    <row r="22" spans="1:1" s="14" customFormat="1" ht="12.75" x14ac:dyDescent="0.2"/>
    <row r="23" spans="1:1" s="14" customFormat="1" ht="12.75" x14ac:dyDescent="0.2">
      <c r="A23" s="85"/>
    </row>
    <row r="24" spans="1:1" s="14" customFormat="1" ht="12.75" x14ac:dyDescent="0.2"/>
    <row r="25" spans="1:1" s="14" customFormat="1" ht="12.75" x14ac:dyDescent="0.2">
      <c r="A25" s="19" t="s">
        <v>611</v>
      </c>
    </row>
    <row r="26" spans="1:1" s="14" customFormat="1" ht="12.75" x14ac:dyDescent="0.2"/>
    <row r="27" spans="1:1" s="14" customFormat="1" ht="12.75" x14ac:dyDescent="0.2">
      <c r="A27" s="20" t="s">
        <v>229</v>
      </c>
    </row>
    <row r="28" spans="1:1" s="14" customFormat="1" ht="12.75" x14ac:dyDescent="0.2">
      <c r="A28" s="20" t="s">
        <v>230</v>
      </c>
    </row>
  </sheetData>
  <mergeCells count="2">
    <mergeCell ref="A1:AG1"/>
    <mergeCell ref="A2:AG2"/>
  </mergeCells>
  <pageMargins left="0.32" right="0.19" top="0.66736111111111096" bottom="0.66736111111111096" header="0.5" footer="0.5"/>
  <pageSetup fitToHeight="0" orientation="landscape" r:id="rId1"/>
  <headerFooter alignWithMargins="0">
    <oddHeader xml:space="preserve">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Table of Contents</vt:lpstr>
      <vt:lpstr>BACCDEG</vt:lpstr>
      <vt:lpstr>POSTBACC</vt:lpstr>
      <vt:lpstr>MASTDEG</vt:lpstr>
      <vt:lpstr>INTGDETL</vt:lpstr>
      <vt:lpstr>SPDDEG</vt:lpstr>
      <vt:lpstr>PROFPDEG</vt:lpstr>
      <vt:lpstr>DOCTDEG</vt:lpstr>
      <vt:lpstr>SCERTDEG</vt:lpstr>
      <vt:lpstr>SCERTDEG!Print_Area</vt:lpstr>
      <vt:lpstr>BACCDEG!Print_Titles</vt:lpstr>
      <vt:lpstr>MASTDEG!Print_Titles</vt:lpstr>
      <vt:lpstr>POSTBACC!Print_Titles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Degrees Table - 20-year history</dc:title>
  <dc:subject>Degrees awarded</dc:subject>
  <dc:creator>Feigl, James;Lame, Joan</dc:creator>
  <cp:keywords>Degrees</cp:keywords>
  <cp:lastModifiedBy>Funk, Jennifer</cp:lastModifiedBy>
  <cp:lastPrinted>2025-09-18T18:11:48Z</cp:lastPrinted>
  <dcterms:created xsi:type="dcterms:W3CDTF">2014-08-04T16:22:49Z</dcterms:created>
  <dcterms:modified xsi:type="dcterms:W3CDTF">2025-09-18T18:12:01Z</dcterms:modified>
</cp:coreProperties>
</file>